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Y:\- = PROBÍHAJÍCÍ IA - VM = -\19010-Centrum robotiky\PD\03-CR_ZSPD-2\000-Digit exp pro dotaci\"/>
    </mc:Choice>
  </mc:AlternateContent>
  <xr:revisionPtr revIDLastSave="0" documentId="8_{8BD31DA9-5088-4972-8970-CB411A79ECA1}" xr6:coauthVersionLast="36" xr6:coauthVersionMax="36" xr10:uidLastSave="{00000000-0000-0000-0000-000000000000}"/>
  <bookViews>
    <workbookView xWindow="8820" yWindow="495" windowWidth="42375" windowHeight="28305" xr2:uid="{00000000-000D-0000-FFFF-FFFF00000000}"/>
  </bookViews>
  <sheets>
    <sheet name="Rekapitulace stavby" sheetId="1" r:id="rId1"/>
    <sheet name="2102701 - Stavební část" sheetId="2" r:id="rId2"/>
    <sheet name="2102703 - Zdravotechnické..." sheetId="4" r:id="rId3"/>
    <sheet name="2102704 - Vzduchotechnika" sheetId="5" r:id="rId4"/>
    <sheet name="2102705 - Vytápění" sheetId="6" r:id="rId5"/>
    <sheet name="2102706 - Chlazení" sheetId="7" r:id="rId6"/>
    <sheet name="2102707 - Elektroinstalace" sheetId="8" r:id="rId7"/>
    <sheet name="21027081 - Strukturovaná ..." sheetId="9" r:id="rId8"/>
    <sheet name="21027082 - Elektronická k..." sheetId="10" r:id="rId9"/>
    <sheet name="21027083 - Kabelové trasy" sheetId="11" r:id="rId10"/>
    <sheet name="21027084 - Vedlejší a ost..." sheetId="12" r:id="rId11"/>
    <sheet name="Pokyny pro vyplnění" sheetId="13" r:id="rId12"/>
  </sheets>
  <definedNames>
    <definedName name="_xlnm._FilterDatabase" localSheetId="1" hidden="1">'2102701 - Stavební část'!$C$96:$K$488</definedName>
    <definedName name="_xlnm._FilterDatabase" localSheetId="2" hidden="1">'2102703 - Zdravotechnické...'!$C$87:$K$187</definedName>
    <definedName name="_xlnm._FilterDatabase" localSheetId="3" hidden="1">'2102704 - Vzduchotechnika'!$C$82:$K$184</definedName>
    <definedName name="_xlnm._FilterDatabase" localSheetId="4" hidden="1">'2102705 - Vytápění'!$C$86:$K$140</definedName>
    <definedName name="_xlnm._FilterDatabase" localSheetId="5" hidden="1">'2102706 - Chlazení'!$C$83:$K$152</definedName>
    <definedName name="_xlnm._FilterDatabase" localSheetId="6" hidden="1">'2102707 - Elektroinstalace'!$C$80:$K$87</definedName>
    <definedName name="_xlnm._FilterDatabase" localSheetId="7" hidden="1">'21027081 - Strukturovaná ...'!$C$91:$K$138</definedName>
    <definedName name="_xlnm._FilterDatabase" localSheetId="8" hidden="1">'21027082 - Elektronická k...'!$C$86:$K$102</definedName>
    <definedName name="_xlnm._FilterDatabase" localSheetId="9" hidden="1">'21027083 - Kabelové trasy'!$C$85:$K$128</definedName>
    <definedName name="_xlnm._FilterDatabase" localSheetId="10" hidden="1">'21027084 - Vedlejší a ost...'!$C$85:$K$92</definedName>
    <definedName name="_xlnm.Print_Titles" localSheetId="1">'2102701 - Stavební část'!$96:$96</definedName>
    <definedName name="_xlnm.Print_Titles" localSheetId="2">'2102703 - Zdravotechnické...'!$87:$87</definedName>
    <definedName name="_xlnm.Print_Titles" localSheetId="3">'2102704 - Vzduchotechnika'!$82:$82</definedName>
    <definedName name="_xlnm.Print_Titles" localSheetId="4">'2102705 - Vytápění'!$86:$86</definedName>
    <definedName name="_xlnm.Print_Titles" localSheetId="5">'2102706 - Chlazení'!$83:$83</definedName>
    <definedName name="_xlnm.Print_Titles" localSheetId="6">'2102707 - Elektroinstalace'!$80:$80</definedName>
    <definedName name="_xlnm.Print_Titles" localSheetId="7">'21027081 - Strukturovaná ...'!$91:$91</definedName>
    <definedName name="_xlnm.Print_Titles" localSheetId="8">'21027082 - Elektronická k...'!$86:$86</definedName>
    <definedName name="_xlnm.Print_Titles" localSheetId="9">'21027083 - Kabelové trasy'!$85:$85</definedName>
    <definedName name="_xlnm.Print_Titles" localSheetId="10">'21027084 - Vedlejší a ost...'!$85:$85</definedName>
    <definedName name="_xlnm.Print_Titles" localSheetId="0">'Rekapitulace stavby'!$52:$52</definedName>
    <definedName name="_xlnm.Print_Area" localSheetId="1">'2102701 - Stavební část'!$C$4:$J$39,'2102701 - Stavební část'!$C$45:$J$78,'2102701 - Stavební část'!$C$84:$K$488</definedName>
    <definedName name="_xlnm.Print_Area" localSheetId="2">'2102703 - Zdravotechnické...'!$C$4:$J$39,'2102703 - Zdravotechnické...'!$C$45:$J$69,'2102703 - Zdravotechnické...'!$C$75:$K$187</definedName>
    <definedName name="_xlnm.Print_Area" localSheetId="3">'2102704 - Vzduchotechnika'!$C$4:$J$39,'2102704 - Vzduchotechnika'!$C$45:$J$64,'2102704 - Vzduchotechnika'!$C$70:$K$184</definedName>
    <definedName name="_xlnm.Print_Area" localSheetId="4">'2102705 - Vytápění'!$C$4:$J$39,'2102705 - Vytápění'!$C$45:$J$68,'2102705 - Vytápění'!$C$74:$K$140</definedName>
    <definedName name="_xlnm.Print_Area" localSheetId="5">'2102706 - Chlazení'!$C$4:$J$39,'2102706 - Chlazení'!$C$45:$J$65,'2102706 - Chlazení'!$C$71:$K$152</definedName>
    <definedName name="_xlnm.Print_Area" localSheetId="6">'2102707 - Elektroinstalace'!$C$4:$J$39,'2102707 - Elektroinstalace'!$C$45:$J$62,'2102707 - Elektroinstalace'!$C$68:$K$87</definedName>
    <definedName name="_xlnm.Print_Area" localSheetId="7">'21027081 - Strukturovaná ...'!$C$4:$J$41,'21027081 - Strukturovaná ...'!$C$47:$J$71,'21027081 - Strukturovaná ...'!$C$77:$K$138</definedName>
    <definedName name="_xlnm.Print_Area" localSheetId="8">'21027082 - Elektronická k...'!$C$4:$J$41,'21027082 - Elektronická k...'!$C$47:$J$66,'21027082 - Elektronická k...'!$C$72:$K$102</definedName>
    <definedName name="_xlnm.Print_Area" localSheetId="9">'21027083 - Kabelové trasy'!$C$4:$J$41,'21027083 - Kabelové trasy'!$C$47:$J$65,'21027083 - Kabelové trasy'!$C$71:$K$128</definedName>
    <definedName name="_xlnm.Print_Area" localSheetId="10">'21027084 - Vedlejší a ost...'!$C$4:$J$41,'21027084 - Vedlejší a ost...'!$C$47:$J$65,'21027084 - Vedlejší a ost...'!$C$71:$K$92</definedName>
    <definedName name="_xlnm.Print_Area" localSheetId="11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stavby'!$C$42:$AQ$66</definedName>
  </definedNames>
  <calcPr calcId="191029"/>
</workbook>
</file>

<file path=xl/calcChain.xml><?xml version="1.0" encoding="utf-8"?>
<calcChain xmlns="http://schemas.openxmlformats.org/spreadsheetml/2006/main">
  <c r="BK91" i="12" l="1"/>
  <c r="BI91" i="12"/>
  <c r="BH91" i="12"/>
  <c r="BG91" i="12"/>
  <c r="BF91" i="12"/>
  <c r="BE91" i="12"/>
  <c r="J91" i="12"/>
  <c r="BK92" i="9" l="1"/>
  <c r="J92" i="9"/>
  <c r="J63" i="9"/>
  <c r="J39" i="12" l="1"/>
  <c r="J38" i="12"/>
  <c r="AY65" i="1" s="1"/>
  <c r="J37" i="12"/>
  <c r="AX65" i="1" s="1"/>
  <c r="BI92" i="12"/>
  <c r="BH92" i="12"/>
  <c r="BG92" i="12"/>
  <c r="BF92" i="12"/>
  <c r="T92" i="12"/>
  <c r="R92" i="12"/>
  <c r="P92" i="12"/>
  <c r="BI90" i="12"/>
  <c r="BH90" i="12"/>
  <c r="BG90" i="12"/>
  <c r="BF90" i="12"/>
  <c r="T90" i="12"/>
  <c r="R90" i="12"/>
  <c r="P90" i="12"/>
  <c r="BI89" i="12"/>
  <c r="BH89" i="12"/>
  <c r="BG89" i="12"/>
  <c r="BF89" i="12"/>
  <c r="T89" i="12"/>
  <c r="R89" i="12"/>
  <c r="P89" i="12"/>
  <c r="BI88" i="12"/>
  <c r="BH88" i="12"/>
  <c r="BG88" i="12"/>
  <c r="BF88" i="12"/>
  <c r="T88" i="12"/>
  <c r="R88" i="12"/>
  <c r="P88" i="12"/>
  <c r="J82" i="12"/>
  <c r="F82" i="12"/>
  <c r="F80" i="12"/>
  <c r="E78" i="12"/>
  <c r="J58" i="12"/>
  <c r="F58" i="12"/>
  <c r="F56" i="12"/>
  <c r="E54" i="12"/>
  <c r="J26" i="12"/>
  <c r="E26" i="12"/>
  <c r="J83" i="12" s="1"/>
  <c r="J25" i="12"/>
  <c r="J20" i="12"/>
  <c r="E20" i="12"/>
  <c r="F83" i="12" s="1"/>
  <c r="J19" i="12"/>
  <c r="J14" i="12"/>
  <c r="J56" i="12" s="1"/>
  <c r="E7" i="12"/>
  <c r="E74" i="12"/>
  <c r="J39" i="11"/>
  <c r="J38" i="11"/>
  <c r="AY64" i="1" s="1"/>
  <c r="J37" i="11"/>
  <c r="AX64" i="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2" i="11"/>
  <c r="BH122" i="11"/>
  <c r="BG122" i="11"/>
  <c r="BF122" i="11"/>
  <c r="T122" i="11"/>
  <c r="R122" i="11"/>
  <c r="P122" i="11"/>
  <c r="BI121" i="11"/>
  <c r="BH121" i="11"/>
  <c r="BG121" i="11"/>
  <c r="BF121" i="11"/>
  <c r="T121" i="11"/>
  <c r="R121" i="11"/>
  <c r="P121" i="11"/>
  <c r="BI120" i="11"/>
  <c r="BH120" i="11"/>
  <c r="BG120" i="11"/>
  <c r="BF120" i="11"/>
  <c r="T120" i="11"/>
  <c r="R120" i="11"/>
  <c r="P120" i="11"/>
  <c r="BI119" i="11"/>
  <c r="BH119" i="11"/>
  <c r="BG119" i="11"/>
  <c r="BF119" i="11"/>
  <c r="T119" i="11"/>
  <c r="R119" i="11"/>
  <c r="P119" i="11"/>
  <c r="BI118" i="11"/>
  <c r="BH118" i="11"/>
  <c r="BG118" i="11"/>
  <c r="BF118" i="11"/>
  <c r="T118" i="11"/>
  <c r="R118" i="11"/>
  <c r="P118" i="11"/>
  <c r="BI117" i="11"/>
  <c r="BH117" i="11"/>
  <c r="BG117" i="11"/>
  <c r="BF117" i="11"/>
  <c r="T117" i="11"/>
  <c r="R117" i="11"/>
  <c r="P117" i="11"/>
  <c r="BI116" i="11"/>
  <c r="BH116" i="11"/>
  <c r="BG116" i="11"/>
  <c r="BF116" i="11"/>
  <c r="T116" i="11"/>
  <c r="R116" i="11"/>
  <c r="P116" i="11"/>
  <c r="BI115" i="11"/>
  <c r="BH115" i="11"/>
  <c r="BG115" i="11"/>
  <c r="BF115" i="11"/>
  <c r="T115" i="11"/>
  <c r="R115" i="11"/>
  <c r="P115" i="11"/>
  <c r="BI114" i="11"/>
  <c r="BH114" i="11"/>
  <c r="BG114" i="11"/>
  <c r="BF114" i="11"/>
  <c r="T114" i="11"/>
  <c r="R114" i="11"/>
  <c r="P114" i="11"/>
  <c r="BI113" i="11"/>
  <c r="BH113" i="11"/>
  <c r="BG113" i="11"/>
  <c r="BF113" i="11"/>
  <c r="T113" i="11"/>
  <c r="R113" i="11"/>
  <c r="P113" i="11"/>
  <c r="BI112" i="11"/>
  <c r="BH112" i="11"/>
  <c r="BG112" i="11"/>
  <c r="BF112" i="11"/>
  <c r="T112" i="11"/>
  <c r="R112" i="11"/>
  <c r="P112" i="11"/>
  <c r="BI111" i="11"/>
  <c r="BH111" i="11"/>
  <c r="BG111" i="11"/>
  <c r="BF111" i="11"/>
  <c r="T111" i="11"/>
  <c r="R111" i="11"/>
  <c r="P111" i="11"/>
  <c r="BI110" i="11"/>
  <c r="BH110" i="11"/>
  <c r="BG110" i="11"/>
  <c r="BF110" i="11"/>
  <c r="T110" i="11"/>
  <c r="R110" i="11"/>
  <c r="P110" i="11"/>
  <c r="BI109" i="11"/>
  <c r="BH109" i="11"/>
  <c r="BG109" i="11"/>
  <c r="BF109" i="11"/>
  <c r="T109" i="11"/>
  <c r="R109" i="11"/>
  <c r="P109" i="11"/>
  <c r="BI108" i="11"/>
  <c r="BH108" i="11"/>
  <c r="BG108" i="11"/>
  <c r="BF108" i="11"/>
  <c r="T108" i="11"/>
  <c r="R108" i="11"/>
  <c r="P108" i="11"/>
  <c r="BI107" i="11"/>
  <c r="BH107" i="11"/>
  <c r="BG107" i="11"/>
  <c r="BF107" i="11"/>
  <c r="T107" i="11"/>
  <c r="R107" i="11"/>
  <c r="P107" i="11"/>
  <c r="BI106" i="11"/>
  <c r="BH106" i="11"/>
  <c r="BG106" i="11"/>
  <c r="BF106" i="11"/>
  <c r="T106" i="11"/>
  <c r="R106" i="11"/>
  <c r="P106" i="11"/>
  <c r="BI105" i="11"/>
  <c r="BH105" i="11"/>
  <c r="BG105" i="11"/>
  <c r="BF105" i="11"/>
  <c r="T105" i="11"/>
  <c r="R105" i="11"/>
  <c r="P105" i="11"/>
  <c r="BI104" i="11"/>
  <c r="BH104" i="11"/>
  <c r="BG104" i="11"/>
  <c r="BF104" i="11"/>
  <c r="T104" i="11"/>
  <c r="R104" i="11"/>
  <c r="P104" i="11"/>
  <c r="BI103" i="11"/>
  <c r="BH103" i="11"/>
  <c r="BG103" i="11"/>
  <c r="BF103" i="11"/>
  <c r="T103" i="11"/>
  <c r="R103" i="11"/>
  <c r="P103" i="11"/>
  <c r="BI102" i="11"/>
  <c r="BH102" i="11"/>
  <c r="BG102" i="11"/>
  <c r="BF102" i="11"/>
  <c r="T102" i="11"/>
  <c r="R102" i="11"/>
  <c r="P102" i="11"/>
  <c r="BI101" i="11"/>
  <c r="BH101" i="11"/>
  <c r="BG101" i="11"/>
  <c r="BF101" i="11"/>
  <c r="T101" i="11"/>
  <c r="R101" i="11"/>
  <c r="P101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8" i="11"/>
  <c r="BH98" i="11"/>
  <c r="BG98" i="11"/>
  <c r="BF98" i="11"/>
  <c r="T98" i="11"/>
  <c r="R98" i="11"/>
  <c r="P98" i="11"/>
  <c r="BI97" i="11"/>
  <c r="BH97" i="11"/>
  <c r="BG97" i="11"/>
  <c r="BF97" i="11"/>
  <c r="T97" i="11"/>
  <c r="R97" i="11"/>
  <c r="P97" i="11"/>
  <c r="BI96" i="11"/>
  <c r="BH96" i="11"/>
  <c r="BG96" i="11"/>
  <c r="BF96" i="11"/>
  <c r="T96" i="11"/>
  <c r="R96" i="11"/>
  <c r="P96" i="11"/>
  <c r="BI95" i="11"/>
  <c r="BH95" i="11"/>
  <c r="BG95" i="11"/>
  <c r="BF95" i="11"/>
  <c r="T95" i="11"/>
  <c r="R95" i="11"/>
  <c r="P95" i="11"/>
  <c r="BI94" i="11"/>
  <c r="BH94" i="11"/>
  <c r="BG94" i="11"/>
  <c r="BF94" i="11"/>
  <c r="T94" i="11"/>
  <c r="R94" i="11"/>
  <c r="P94" i="11"/>
  <c r="BI93" i="11"/>
  <c r="BH93" i="11"/>
  <c r="BG93" i="11"/>
  <c r="BF93" i="11"/>
  <c r="T93" i="11"/>
  <c r="R93" i="11"/>
  <c r="P93" i="11"/>
  <c r="BI92" i="11"/>
  <c r="BH92" i="11"/>
  <c r="BG92" i="11"/>
  <c r="BF92" i="11"/>
  <c r="T92" i="11"/>
  <c r="R92" i="11"/>
  <c r="P92" i="11"/>
  <c r="BI91" i="11"/>
  <c r="BH91" i="11"/>
  <c r="BG91" i="11"/>
  <c r="BF91" i="11"/>
  <c r="T91" i="11"/>
  <c r="R91" i="11"/>
  <c r="P91" i="11"/>
  <c r="BI90" i="11"/>
  <c r="BH90" i="11"/>
  <c r="BG90" i="11"/>
  <c r="BF90" i="11"/>
  <c r="T90" i="11"/>
  <c r="R90" i="11"/>
  <c r="P90" i="11"/>
  <c r="BI89" i="11"/>
  <c r="BH89" i="11"/>
  <c r="BG89" i="11"/>
  <c r="BF89" i="11"/>
  <c r="T89" i="11"/>
  <c r="R89" i="11"/>
  <c r="P89" i="11"/>
  <c r="BI88" i="11"/>
  <c r="BH88" i="11"/>
  <c r="BG88" i="11"/>
  <c r="BF88" i="11"/>
  <c r="T88" i="11"/>
  <c r="R88" i="11"/>
  <c r="P88" i="11"/>
  <c r="J82" i="11"/>
  <c r="F82" i="11"/>
  <c r="F80" i="11"/>
  <c r="E78" i="11"/>
  <c r="J58" i="11"/>
  <c r="F58" i="11"/>
  <c r="F56" i="11"/>
  <c r="E54" i="11"/>
  <c r="J26" i="11"/>
  <c r="E26" i="11"/>
  <c r="J59" i="11" s="1"/>
  <c r="J25" i="11"/>
  <c r="J20" i="11"/>
  <c r="E20" i="11"/>
  <c r="F83" i="11"/>
  <c r="J19" i="11"/>
  <c r="J14" i="11"/>
  <c r="J80" i="11" s="1"/>
  <c r="E7" i="11"/>
  <c r="E74" i="11" s="1"/>
  <c r="J39" i="10"/>
  <c r="J38" i="10"/>
  <c r="AY63" i="1" s="1"/>
  <c r="J37" i="10"/>
  <c r="AX63" i="1"/>
  <c r="BI102" i="10"/>
  <c r="BH102" i="10"/>
  <c r="BG102" i="10"/>
  <c r="BF102" i="10"/>
  <c r="T102" i="10"/>
  <c r="R102" i="10"/>
  <c r="P102" i="10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J83" i="10"/>
  <c r="F83" i="10"/>
  <c r="F81" i="10"/>
  <c r="E79" i="10"/>
  <c r="J58" i="10"/>
  <c r="F58" i="10"/>
  <c r="F56" i="10"/>
  <c r="E54" i="10"/>
  <c r="J26" i="10"/>
  <c r="E26" i="10"/>
  <c r="J59" i="10" s="1"/>
  <c r="J25" i="10"/>
  <c r="J20" i="10"/>
  <c r="E20" i="10"/>
  <c r="F84" i="10" s="1"/>
  <c r="J19" i="10"/>
  <c r="J14" i="10"/>
  <c r="J81" i="10"/>
  <c r="E7" i="10"/>
  <c r="E75" i="10" s="1"/>
  <c r="J39" i="9"/>
  <c r="J38" i="9"/>
  <c r="AY62" i="1" s="1"/>
  <c r="J37" i="9"/>
  <c r="AX62" i="1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T128" i="9" s="1"/>
  <c r="R129" i="9"/>
  <c r="R128" i="9" s="1"/>
  <c r="P129" i="9"/>
  <c r="P128" i="9" s="1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9" i="9"/>
  <c r="BH119" i="9"/>
  <c r="BG119" i="9"/>
  <c r="BF119" i="9"/>
  <c r="T119" i="9"/>
  <c r="R119" i="9"/>
  <c r="P119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BI116" i="9"/>
  <c r="BH116" i="9"/>
  <c r="BG116" i="9"/>
  <c r="BF116" i="9"/>
  <c r="T116" i="9"/>
  <c r="R116" i="9"/>
  <c r="P116" i="9"/>
  <c r="BI115" i="9"/>
  <c r="BH115" i="9"/>
  <c r="BG115" i="9"/>
  <c r="BF115" i="9"/>
  <c r="T115" i="9"/>
  <c r="R115" i="9"/>
  <c r="P115" i="9"/>
  <c r="BI114" i="9"/>
  <c r="BH114" i="9"/>
  <c r="BG114" i="9"/>
  <c r="BF114" i="9"/>
  <c r="T114" i="9"/>
  <c r="R114" i="9"/>
  <c r="P114" i="9"/>
  <c r="BI112" i="9"/>
  <c r="BH112" i="9"/>
  <c r="BG112" i="9"/>
  <c r="BF112" i="9"/>
  <c r="T112" i="9"/>
  <c r="R112" i="9"/>
  <c r="P112" i="9"/>
  <c r="BI111" i="9"/>
  <c r="BH111" i="9"/>
  <c r="BG111" i="9"/>
  <c r="BF111" i="9"/>
  <c r="T111" i="9"/>
  <c r="R111" i="9"/>
  <c r="P111" i="9"/>
  <c r="BI110" i="9"/>
  <c r="BH110" i="9"/>
  <c r="BG110" i="9"/>
  <c r="BF110" i="9"/>
  <c r="T110" i="9"/>
  <c r="R110" i="9"/>
  <c r="P110" i="9"/>
  <c r="BI109" i="9"/>
  <c r="BH109" i="9"/>
  <c r="BG109" i="9"/>
  <c r="BF109" i="9"/>
  <c r="T109" i="9"/>
  <c r="R109" i="9"/>
  <c r="P109" i="9"/>
  <c r="BI107" i="9"/>
  <c r="BH107" i="9"/>
  <c r="BG107" i="9"/>
  <c r="BF107" i="9"/>
  <c r="T107" i="9"/>
  <c r="R107" i="9"/>
  <c r="P107" i="9"/>
  <c r="BI106" i="9"/>
  <c r="BH106" i="9"/>
  <c r="BG106" i="9"/>
  <c r="BF106" i="9"/>
  <c r="T106" i="9"/>
  <c r="R106" i="9"/>
  <c r="P106" i="9"/>
  <c r="BI105" i="9"/>
  <c r="BH105" i="9"/>
  <c r="BG105" i="9"/>
  <c r="BF105" i="9"/>
  <c r="T105" i="9"/>
  <c r="R105" i="9"/>
  <c r="P105" i="9"/>
  <c r="BI104" i="9"/>
  <c r="BH104" i="9"/>
  <c r="BG104" i="9"/>
  <c r="BF104" i="9"/>
  <c r="T104" i="9"/>
  <c r="R104" i="9"/>
  <c r="P104" i="9"/>
  <c r="BI103" i="9"/>
  <c r="BH103" i="9"/>
  <c r="BG103" i="9"/>
  <c r="BF103" i="9"/>
  <c r="T103" i="9"/>
  <c r="R103" i="9"/>
  <c r="P103" i="9"/>
  <c r="BI102" i="9"/>
  <c r="BH102" i="9"/>
  <c r="BG102" i="9"/>
  <c r="BF102" i="9"/>
  <c r="T102" i="9"/>
  <c r="R102" i="9"/>
  <c r="P102" i="9"/>
  <c r="BI101" i="9"/>
  <c r="BH101" i="9"/>
  <c r="BG101" i="9"/>
  <c r="BF101" i="9"/>
  <c r="T101" i="9"/>
  <c r="R101" i="9"/>
  <c r="P101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J88" i="9"/>
  <c r="F88" i="9"/>
  <c r="F86" i="9"/>
  <c r="E84" i="9"/>
  <c r="J58" i="9"/>
  <c r="F58" i="9"/>
  <c r="F56" i="9"/>
  <c r="E54" i="9"/>
  <c r="J26" i="9"/>
  <c r="E26" i="9"/>
  <c r="J89" i="9" s="1"/>
  <c r="J25" i="9"/>
  <c r="J20" i="9"/>
  <c r="E20" i="9"/>
  <c r="F89" i="9" s="1"/>
  <c r="J19" i="9"/>
  <c r="J14" i="9"/>
  <c r="J86" i="9" s="1"/>
  <c r="E7" i="9"/>
  <c r="E80" i="9" s="1"/>
  <c r="J37" i="8"/>
  <c r="J36" i="8"/>
  <c r="AY60" i="1"/>
  <c r="J35" i="8"/>
  <c r="AX60" i="1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J77" i="8"/>
  <c r="F77" i="8"/>
  <c r="F75" i="8"/>
  <c r="E73" i="8"/>
  <c r="J54" i="8"/>
  <c r="F54" i="8"/>
  <c r="F52" i="8"/>
  <c r="E50" i="8"/>
  <c r="J24" i="8"/>
  <c r="E24" i="8"/>
  <c r="J78" i="8" s="1"/>
  <c r="J23" i="8"/>
  <c r="J18" i="8"/>
  <c r="E18" i="8"/>
  <c r="F78" i="8" s="1"/>
  <c r="J17" i="8"/>
  <c r="J12" i="8"/>
  <c r="J75" i="8" s="1"/>
  <c r="E7" i="8"/>
  <c r="E71" i="8" s="1"/>
  <c r="J152" i="7"/>
  <c r="J37" i="7"/>
  <c r="J36" i="7"/>
  <c r="AY59" i="1"/>
  <c r="J35" i="7"/>
  <c r="AX59" i="1" s="1"/>
  <c r="J64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6" i="7"/>
  <c r="BH116" i="7"/>
  <c r="BG116" i="7"/>
  <c r="BF116" i="7"/>
  <c r="T116" i="7"/>
  <c r="R116" i="7"/>
  <c r="P116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J80" i="7"/>
  <c r="F80" i="7"/>
  <c r="F78" i="7"/>
  <c r="E76" i="7"/>
  <c r="J54" i="7"/>
  <c r="F54" i="7"/>
  <c r="F52" i="7"/>
  <c r="E50" i="7"/>
  <c r="J24" i="7"/>
  <c r="E24" i="7"/>
  <c r="J81" i="7" s="1"/>
  <c r="J23" i="7"/>
  <c r="J18" i="7"/>
  <c r="E18" i="7"/>
  <c r="F55" i="7" s="1"/>
  <c r="J17" i="7"/>
  <c r="J12" i="7"/>
  <c r="J78" i="7" s="1"/>
  <c r="E7" i="7"/>
  <c r="E74" i="7"/>
  <c r="J140" i="6"/>
  <c r="J37" i="6"/>
  <c r="J36" i="6"/>
  <c r="AY58" i="1"/>
  <c r="J35" i="6"/>
  <c r="AX58" i="1"/>
  <c r="J67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T129" i="6"/>
  <c r="R130" i="6"/>
  <c r="R129" i="6"/>
  <c r="P130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2" i="6"/>
  <c r="BH92" i="6"/>
  <c r="BG92" i="6"/>
  <c r="BF92" i="6"/>
  <c r="T92" i="6"/>
  <c r="T91" i="6"/>
  <c r="R92" i="6"/>
  <c r="R91" i="6"/>
  <c r="P92" i="6"/>
  <c r="P91" i="6"/>
  <c r="BI89" i="6"/>
  <c r="BH89" i="6"/>
  <c r="BG89" i="6"/>
  <c r="BF89" i="6"/>
  <c r="T89" i="6"/>
  <c r="T88" i="6"/>
  <c r="R89" i="6"/>
  <c r="R88" i="6"/>
  <c r="P89" i="6"/>
  <c r="P88" i="6"/>
  <c r="J83" i="6"/>
  <c r="F83" i="6"/>
  <c r="F81" i="6"/>
  <c r="E79" i="6"/>
  <c r="J54" i="6"/>
  <c r="F54" i="6"/>
  <c r="F52" i="6"/>
  <c r="E50" i="6"/>
  <c r="J24" i="6"/>
  <c r="E24" i="6"/>
  <c r="J84" i="6" s="1"/>
  <c r="J23" i="6"/>
  <c r="J18" i="6"/>
  <c r="E18" i="6"/>
  <c r="F55" i="6" s="1"/>
  <c r="J17" i="6"/>
  <c r="J12" i="6"/>
  <c r="J52" i="6"/>
  <c r="E7" i="6"/>
  <c r="E77" i="6" s="1"/>
  <c r="J184" i="5"/>
  <c r="J37" i="5"/>
  <c r="J36" i="5"/>
  <c r="AY57" i="1"/>
  <c r="J35" i="5"/>
  <c r="AX57" i="1"/>
  <c r="J6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7" i="5"/>
  <c r="BH87" i="5"/>
  <c r="BG87" i="5"/>
  <c r="BF87" i="5"/>
  <c r="T87" i="5"/>
  <c r="R87" i="5"/>
  <c r="P87" i="5"/>
  <c r="BI85" i="5"/>
  <c r="BH85" i="5"/>
  <c r="BG85" i="5"/>
  <c r="BF85" i="5"/>
  <c r="T85" i="5"/>
  <c r="R85" i="5"/>
  <c r="P85" i="5"/>
  <c r="J79" i="5"/>
  <c r="F79" i="5"/>
  <c r="F77" i="5"/>
  <c r="E75" i="5"/>
  <c r="J54" i="5"/>
  <c r="F54" i="5"/>
  <c r="F52" i="5"/>
  <c r="E50" i="5"/>
  <c r="J24" i="5"/>
  <c r="E24" i="5"/>
  <c r="J80" i="5" s="1"/>
  <c r="J23" i="5"/>
  <c r="J18" i="5"/>
  <c r="E18" i="5"/>
  <c r="F80" i="5" s="1"/>
  <c r="J17" i="5"/>
  <c r="J12" i="5"/>
  <c r="J77" i="5" s="1"/>
  <c r="E7" i="5"/>
  <c r="E73" i="5" s="1"/>
  <c r="J187" i="4"/>
  <c r="J37" i="4"/>
  <c r="J36" i="4"/>
  <c r="AY56" i="1"/>
  <c r="J35" i="4"/>
  <c r="AX56" i="1"/>
  <c r="J68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T101" i="4" s="1"/>
  <c r="R102" i="4"/>
  <c r="R101" i="4" s="1"/>
  <c r="P102" i="4"/>
  <c r="P101" i="4" s="1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J84" i="4"/>
  <c r="F84" i="4"/>
  <c r="F82" i="4"/>
  <c r="E80" i="4"/>
  <c r="J54" i="4"/>
  <c r="F54" i="4"/>
  <c r="F52" i="4"/>
  <c r="E50" i="4"/>
  <c r="J24" i="4"/>
  <c r="E24" i="4"/>
  <c r="J85" i="4" s="1"/>
  <c r="J23" i="4"/>
  <c r="J18" i="4"/>
  <c r="E18" i="4"/>
  <c r="F85" i="4" s="1"/>
  <c r="J17" i="4"/>
  <c r="J12" i="4"/>
  <c r="J82" i="4"/>
  <c r="E7" i="4"/>
  <c r="E48" i="4"/>
  <c r="J37" i="2"/>
  <c r="J36" i="2"/>
  <c r="AY55" i="1" s="1"/>
  <c r="J35" i="2"/>
  <c r="AX55" i="1" s="1"/>
  <c r="BI487" i="2"/>
  <c r="BH487" i="2"/>
  <c r="BG487" i="2"/>
  <c r="BF487" i="2"/>
  <c r="T487" i="2"/>
  <c r="R487" i="2"/>
  <c r="P487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08" i="2"/>
  <c r="BH308" i="2"/>
  <c r="BG308" i="2"/>
  <c r="BF308" i="2"/>
  <c r="T308" i="2"/>
  <c r="R308" i="2"/>
  <c r="P308" i="2"/>
  <c r="BI302" i="2"/>
  <c r="BH302" i="2"/>
  <c r="BG302" i="2"/>
  <c r="BF302" i="2"/>
  <c r="T302" i="2"/>
  <c r="R302" i="2"/>
  <c r="P302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49" i="2"/>
  <c r="BH249" i="2"/>
  <c r="BG249" i="2"/>
  <c r="BF249" i="2"/>
  <c r="T249" i="2"/>
  <c r="R249" i="2"/>
  <c r="P249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T235" i="2" s="1"/>
  <c r="R236" i="2"/>
  <c r="R235" i="2" s="1"/>
  <c r="P236" i="2"/>
  <c r="P235" i="2" s="1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T210" i="2" s="1"/>
  <c r="R211" i="2"/>
  <c r="R210" i="2" s="1"/>
  <c r="P211" i="2"/>
  <c r="P210" i="2" s="1"/>
  <c r="BI207" i="2"/>
  <c r="BH207" i="2"/>
  <c r="BG207" i="2"/>
  <c r="BF207" i="2"/>
  <c r="T207" i="2"/>
  <c r="T206" i="2" s="1"/>
  <c r="R207" i="2"/>
  <c r="R206" i="2" s="1"/>
  <c r="P207" i="2"/>
  <c r="P206" i="2" s="1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1" i="2"/>
  <c r="BH181" i="2"/>
  <c r="BG181" i="2"/>
  <c r="BF181" i="2"/>
  <c r="T181" i="2"/>
  <c r="R181" i="2"/>
  <c r="P181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09" i="2"/>
  <c r="BH109" i="2"/>
  <c r="BG109" i="2"/>
  <c r="BF109" i="2"/>
  <c r="T109" i="2"/>
  <c r="R109" i="2"/>
  <c r="P109" i="2"/>
  <c r="BI100" i="2"/>
  <c r="BH100" i="2"/>
  <c r="BG100" i="2"/>
  <c r="BF100" i="2"/>
  <c r="T100" i="2"/>
  <c r="R100" i="2"/>
  <c r="P100" i="2"/>
  <c r="J94" i="2"/>
  <c r="J93" i="2"/>
  <c r="F93" i="2"/>
  <c r="F91" i="2"/>
  <c r="E89" i="2"/>
  <c r="J55" i="2"/>
  <c r="J54" i="2"/>
  <c r="F54" i="2"/>
  <c r="F52" i="2"/>
  <c r="E50" i="2"/>
  <c r="J18" i="2"/>
  <c r="E18" i="2"/>
  <c r="F94" i="2" s="1"/>
  <c r="J17" i="2"/>
  <c r="J12" i="2"/>
  <c r="J91" i="2" s="1"/>
  <c r="E7" i="2"/>
  <c r="E48" i="2"/>
  <c r="L50" i="1"/>
  <c r="AM50" i="1"/>
  <c r="AM49" i="1"/>
  <c r="L49" i="1"/>
  <c r="AM47" i="1"/>
  <c r="L47" i="1"/>
  <c r="L45" i="1"/>
  <c r="L44" i="1"/>
  <c r="BK405" i="2"/>
  <c r="BK369" i="2"/>
  <c r="J240" i="2"/>
  <c r="J153" i="2"/>
  <c r="J400" i="2"/>
  <c r="J282" i="2"/>
  <c r="BK211" i="2"/>
  <c r="BK162" i="2"/>
  <c r="J459" i="2"/>
  <c r="J418" i="2"/>
  <c r="BK302" i="2"/>
  <c r="J215" i="2"/>
  <c r="J174" i="2"/>
  <c r="J126" i="2"/>
  <c r="BK448" i="2"/>
  <c r="BK397" i="2"/>
  <c r="J363" i="2"/>
  <c r="J293" i="2"/>
  <c r="BK233" i="2"/>
  <c r="BK207" i="2"/>
  <c r="J162" i="2"/>
  <c r="J132" i="2"/>
  <c r="BK167" i="4"/>
  <c r="BK147" i="4"/>
  <c r="J128" i="4"/>
  <c r="BK106" i="4"/>
  <c r="J172" i="4"/>
  <c r="BK152" i="4"/>
  <c r="BK123" i="4"/>
  <c r="BK104" i="4"/>
  <c r="BK174" i="4"/>
  <c r="J148" i="4"/>
  <c r="J131" i="4"/>
  <c r="BK183" i="4"/>
  <c r="J173" i="4"/>
  <c r="J156" i="4"/>
  <c r="J99" i="4"/>
  <c r="J161" i="5"/>
  <c r="BK106" i="5"/>
  <c r="BK174" i="5"/>
  <c r="BK165" i="5"/>
  <c r="J140" i="5"/>
  <c r="J122" i="5"/>
  <c r="J100" i="5"/>
  <c r="BK166" i="5"/>
  <c r="J162" i="5"/>
  <c r="J106" i="5"/>
  <c r="J176" i="5"/>
  <c r="BK160" i="5"/>
  <c r="BK126" i="5"/>
  <c r="BK87" i="5"/>
  <c r="J139" i="6"/>
  <c r="BK139" i="6"/>
  <c r="J117" i="6"/>
  <c r="J97" i="6"/>
  <c r="BK121" i="6"/>
  <c r="J109" i="6"/>
  <c r="BK134" i="6"/>
  <c r="J119" i="6"/>
  <c r="BK97" i="6"/>
  <c r="BK142" i="7"/>
  <c r="BK129" i="7"/>
  <c r="J106" i="7"/>
  <c r="BK91" i="7"/>
  <c r="BK147" i="7"/>
  <c r="J142" i="7"/>
  <c r="J120" i="7"/>
  <c r="BK141" i="7"/>
  <c r="BK116" i="7"/>
  <c r="BK103" i="7"/>
  <c r="J147" i="7"/>
  <c r="BK131" i="7"/>
  <c r="BK102" i="7"/>
  <c r="BK84" i="8"/>
  <c r="BK138" i="9"/>
  <c r="J121" i="9"/>
  <c r="BK102" i="9"/>
  <c r="BK136" i="9"/>
  <c r="J116" i="9"/>
  <c r="BK98" i="9"/>
  <c r="BK106" i="9"/>
  <c r="J134" i="9"/>
  <c r="BK118" i="9"/>
  <c r="J95" i="9"/>
  <c r="J100" i="10"/>
  <c r="J97" i="10"/>
  <c r="BK97" i="10"/>
  <c r="BK104" i="11"/>
  <c r="J119" i="11"/>
  <c r="BK125" i="11"/>
  <c r="BK109" i="11"/>
  <c r="BK127" i="11"/>
  <c r="BK106" i="11"/>
  <c r="J93" i="11"/>
  <c r="J90" i="12"/>
  <c r="J402" i="2"/>
  <c r="BK257" i="2"/>
  <c r="J203" i="2"/>
  <c r="J139" i="2"/>
  <c r="BK443" i="2"/>
  <c r="J350" i="2"/>
  <c r="BK236" i="2"/>
  <c r="BK174" i="2"/>
  <c r="J89" i="10"/>
  <c r="BK118" i="11"/>
  <c r="J88" i="11"/>
  <c r="BK110" i="11"/>
  <c r="BK128" i="11"/>
  <c r="J100" i="11"/>
  <c r="J105" i="11"/>
  <c r="BK89" i="11"/>
  <c r="J88" i="12"/>
  <c r="BK390" i="2"/>
  <c r="BK329" i="2"/>
  <c r="BK221" i="2"/>
  <c r="BK416" i="2"/>
  <c r="J386" i="2"/>
  <c r="J284" i="2"/>
  <c r="J230" i="2"/>
  <c r="J192" i="2"/>
  <c r="J487" i="2"/>
  <c r="J448" i="2"/>
  <c r="BK350" i="2"/>
  <c r="BK284" i="2"/>
  <c r="BK260" i="2"/>
  <c r="J170" i="2"/>
  <c r="BK125" i="2"/>
  <c r="J455" i="2"/>
  <c r="J416" i="2"/>
  <c r="BK342" i="2"/>
  <c r="J316" i="2"/>
  <c r="BK240" i="2"/>
  <c r="J225" i="2"/>
  <c r="BK166" i="2"/>
  <c r="BK136" i="2"/>
  <c r="J146" i="4"/>
  <c r="J140" i="4"/>
  <c r="J123" i="4"/>
  <c r="BK107" i="4"/>
  <c r="BK92" i="4"/>
  <c r="J162" i="4"/>
  <c r="J142" i="4"/>
  <c r="BK179" i="4"/>
  <c r="BK169" i="4"/>
  <c r="BK149" i="4"/>
  <c r="J139" i="4"/>
  <c r="BK128" i="4"/>
  <c r="J90" i="4"/>
  <c r="J153" i="4"/>
  <c r="BK95" i="4"/>
  <c r="J177" i="5"/>
  <c r="J125" i="5"/>
  <c r="J103" i="5"/>
  <c r="BK173" i="5"/>
  <c r="J150" i="5"/>
  <c r="J131" i="5"/>
  <c r="J111" i="5"/>
  <c r="J97" i="5"/>
  <c r="J169" i="5"/>
  <c r="J143" i="5"/>
  <c r="BK105" i="5"/>
  <c r="J171" i="5"/>
  <c r="BK140" i="5"/>
  <c r="BK127" i="5"/>
  <c r="BK101" i="5"/>
  <c r="J85" i="5"/>
  <c r="BK119" i="6"/>
  <c r="BK107" i="6"/>
  <c r="BK94" i="6"/>
  <c r="BK138" i="6"/>
  <c r="J104" i="6"/>
  <c r="BK137" i="6"/>
  <c r="J116" i="6"/>
  <c r="BK104" i="6"/>
  <c r="BK116" i="6"/>
  <c r="BK148" i="7"/>
  <c r="J135" i="7"/>
  <c r="BK126" i="7"/>
  <c r="J101" i="7"/>
  <c r="J90" i="7"/>
  <c r="BK130" i="7"/>
  <c r="BK128" i="7"/>
  <c r="J107" i="7"/>
  <c r="J140" i="7"/>
  <c r="J114" i="7"/>
  <c r="BK100" i="7"/>
  <c r="BK124" i="7"/>
  <c r="BK93" i="7"/>
  <c r="BK87" i="8"/>
  <c r="J132" i="9"/>
  <c r="BK123" i="9"/>
  <c r="J106" i="9"/>
  <c r="BK137" i="9"/>
  <c r="BK112" i="9"/>
  <c r="J99" i="9"/>
  <c r="BK116" i="9"/>
  <c r="BK95" i="9"/>
  <c r="BK99" i="9"/>
  <c r="BK100" i="10"/>
  <c r="J99" i="10"/>
  <c r="J95" i="10"/>
  <c r="J126" i="11"/>
  <c r="BK92" i="11"/>
  <c r="J118" i="11"/>
  <c r="J120" i="11"/>
  <c r="BK101" i="11"/>
  <c r="J125" i="11"/>
  <c r="J107" i="11"/>
  <c r="J91" i="11"/>
  <c r="J435" i="2"/>
  <c r="BK346" i="2"/>
  <c r="J223" i="2"/>
  <c r="J353" i="2"/>
  <c r="BK232" i="2"/>
  <c r="J196" i="2"/>
  <c r="BK116" i="2"/>
  <c r="BK457" i="2"/>
  <c r="J393" i="2"/>
  <c r="BK282" i="2"/>
  <c r="BK192" i="2"/>
  <c r="J166" i="2"/>
  <c r="BK487" i="2"/>
  <c r="J443" i="2"/>
  <c r="BK380" i="2"/>
  <c r="J356" i="2"/>
  <c r="BK275" i="2"/>
  <c r="BK230" i="2"/>
  <c r="BK198" i="2"/>
  <c r="BK144" i="2"/>
  <c r="BK109" i="2"/>
  <c r="BK177" i="4"/>
  <c r="J149" i="4"/>
  <c r="BK139" i="4"/>
  <c r="J108" i="4"/>
  <c r="BK96" i="4"/>
  <c r="BK156" i="4"/>
  <c r="BK129" i="4"/>
  <c r="BK113" i="4"/>
  <c r="J177" i="4"/>
  <c r="BK160" i="4"/>
  <c r="BK146" i="4"/>
  <c r="J129" i="4"/>
  <c r="J180" i="4"/>
  <c r="J167" i="4"/>
  <c r="J141" i="4"/>
  <c r="J182" i="5"/>
  <c r="BK153" i="5"/>
  <c r="J99" i="5"/>
  <c r="BK180" i="5"/>
  <c r="BK168" i="5"/>
  <c r="J160" i="5"/>
  <c r="J127" i="5"/>
  <c r="BK114" i="5"/>
  <c r="BK96" i="5"/>
  <c r="J149" i="5"/>
  <c r="J108" i="5"/>
  <c r="BK97" i="5"/>
  <c r="BK170" i="5"/>
  <c r="J132" i="5"/>
  <c r="J105" i="5"/>
  <c r="BK133" i="6"/>
  <c r="J137" i="6"/>
  <c r="J107" i="6"/>
  <c r="BK135" i="6"/>
  <c r="J118" i="6"/>
  <c r="J105" i="6"/>
  <c r="J94" i="6"/>
  <c r="J102" i="6"/>
  <c r="BK146" i="7"/>
  <c r="J131" i="7"/>
  <c r="J109" i="7"/>
  <c r="J100" i="7"/>
  <c r="BK89" i="7"/>
  <c r="J133" i="7"/>
  <c r="J112" i="7"/>
  <c r="J95" i="7"/>
  <c r="J127" i="7"/>
  <c r="BK112" i="7"/>
  <c r="J88" i="7"/>
  <c r="J143" i="7"/>
  <c r="J121" i="7"/>
  <c r="BK90" i="7"/>
  <c r="J87" i="8"/>
  <c r="BK131" i="9"/>
  <c r="J125" i="9"/>
  <c r="J107" i="9"/>
  <c r="BK132" i="9"/>
  <c r="J122" i="9"/>
  <c r="BK107" i="9"/>
  <c r="J129" i="9"/>
  <c r="BK117" i="9"/>
  <c r="J94" i="9"/>
  <c r="J131" i="9"/>
  <c r="BK111" i="9"/>
  <c r="BK102" i="10"/>
  <c r="J98" i="10"/>
  <c r="BK93" i="10"/>
  <c r="BK95" i="10"/>
  <c r="BK96" i="11"/>
  <c r="J115" i="11"/>
  <c r="BK115" i="11"/>
  <c r="J99" i="11"/>
  <c r="BK121" i="11"/>
  <c r="J103" i="11"/>
  <c r="BK90" i="11"/>
  <c r="BK88" i="12"/>
  <c r="J380" i="2"/>
  <c r="J219" i="2"/>
  <c r="BK181" i="2"/>
  <c r="J121" i="2"/>
  <c r="BK402" i="2"/>
  <c r="J287" i="2"/>
  <c r="BK215" i="2"/>
  <c r="J130" i="2"/>
  <c r="J90" i="10"/>
  <c r="BK97" i="11"/>
  <c r="BK122" i="11"/>
  <c r="BK98" i="11"/>
  <c r="J122" i="11"/>
  <c r="BK105" i="11"/>
  <c r="J92" i="11"/>
  <c r="BK92" i="12"/>
  <c r="J438" i="2"/>
  <c r="J379" i="2"/>
  <c r="J260" i="2"/>
  <c r="J207" i="2"/>
  <c r="BK126" i="2"/>
  <c r="J373" i="2"/>
  <c r="BK264" i="2"/>
  <c r="BK219" i="2"/>
  <c r="J136" i="2"/>
  <c r="BK466" i="2"/>
  <c r="BK414" i="2"/>
  <c r="J308" i="2"/>
  <c r="J275" i="2"/>
  <c r="J181" i="2"/>
  <c r="BK130" i="2"/>
  <c r="BK461" i="2"/>
  <c r="BK432" i="2"/>
  <c r="BK379" i="2"/>
  <c r="BK326" i="2"/>
  <c r="J290" i="2"/>
  <c r="J232" i="2"/>
  <c r="BK196" i="2"/>
  <c r="BK142" i="2"/>
  <c r="BK100" i="2"/>
  <c r="BK182" i="4"/>
  <c r="J144" i="4"/>
  <c r="J125" i="4"/>
  <c r="J104" i="4"/>
  <c r="BK185" i="4"/>
  <c r="BK158" i="4"/>
  <c r="BK131" i="4"/>
  <c r="J109" i="4"/>
  <c r="BK161" i="4"/>
  <c r="J145" i="4"/>
  <c r="BK130" i="4"/>
  <c r="J96" i="4"/>
  <c r="J179" i="4"/>
  <c r="J166" i="4"/>
  <c r="BK102" i="4"/>
  <c r="BK182" i="5"/>
  <c r="J168" i="5"/>
  <c r="J123" i="5"/>
  <c r="BK98" i="5"/>
  <c r="BK171" i="5"/>
  <c r="J134" i="5"/>
  <c r="BK123" i="5"/>
  <c r="J109" i="5"/>
  <c r="J87" i="5"/>
  <c r="J163" i="5"/>
  <c r="J114" i="5"/>
  <c r="BK103" i="5"/>
  <c r="J166" i="5"/>
  <c r="BK131" i="5"/>
  <c r="J104" i="5"/>
  <c r="BK136" i="6"/>
  <c r="BK118" i="6"/>
  <c r="BK113" i="6"/>
  <c r="J92" i="6"/>
  <c r="J120" i="6"/>
  <c r="BK125" i="6"/>
  <c r="J111" i="6"/>
  <c r="BK102" i="6"/>
  <c r="J136" i="6"/>
  <c r="J95" i="6"/>
  <c r="BK143" i="7"/>
  <c r="BK132" i="7"/>
  <c r="BK120" i="7"/>
  <c r="BK105" i="7"/>
  <c r="BK94" i="7"/>
  <c r="J146" i="7"/>
  <c r="BK111" i="7"/>
  <c r="BK145" i="7"/>
  <c r="J119" i="7"/>
  <c r="BK104" i="7"/>
  <c r="J91" i="7"/>
  <c r="BK151" i="7"/>
  <c r="J110" i="7"/>
  <c r="BK86" i="8"/>
  <c r="J112" i="9"/>
  <c r="BK101" i="9"/>
  <c r="BK129" i="9"/>
  <c r="J123" i="9"/>
  <c r="J118" i="9"/>
  <c r="BK114" i="9"/>
  <c r="J138" i="9"/>
  <c r="J117" i="9"/>
  <c r="BK101" i="10"/>
  <c r="BK90" i="10"/>
  <c r="BK96" i="10"/>
  <c r="BK107" i="11"/>
  <c r="BK123" i="11"/>
  <c r="J106" i="11"/>
  <c r="J89" i="11"/>
  <c r="J116" i="11"/>
  <c r="BK116" i="11"/>
  <c r="J104" i="11"/>
  <c r="BK88" i="11"/>
  <c r="J383" i="2"/>
  <c r="J267" i="2"/>
  <c r="J211" i="2"/>
  <c r="J463" i="2"/>
  <c r="J441" i="2"/>
  <c r="J295" i="2"/>
  <c r="BK132" i="2"/>
  <c r="BK476" i="2"/>
  <c r="BK400" i="2"/>
  <c r="J365" i="2"/>
  <c r="J342" i="2"/>
  <c r="J264" i="2"/>
  <c r="J146" i="2"/>
  <c r="BK455" i="2"/>
  <c r="J412" i="2"/>
  <c r="J369" i="2"/>
  <c r="J329" i="2"/>
  <c r="BK315" i="2"/>
  <c r="BK223" i="2"/>
  <c r="J147" i="2"/>
  <c r="J119" i="2"/>
  <c r="J183" i="4"/>
  <c r="J165" i="4"/>
  <c r="BK145" i="4"/>
  <c r="J124" i="4"/>
  <c r="J94" i="4"/>
  <c r="J182" i="4"/>
  <c r="J160" i="4"/>
  <c r="BK111" i="4"/>
  <c r="BK168" i="4"/>
  <c r="J157" i="4"/>
  <c r="BK144" i="4"/>
  <c r="BK124" i="4"/>
  <c r="J98" i="4"/>
  <c r="J176" i="4"/>
  <c r="BK165" i="4"/>
  <c r="J113" i="4"/>
  <c r="BK176" i="5"/>
  <c r="BK132" i="5"/>
  <c r="J92" i="5"/>
  <c r="J172" i="5"/>
  <c r="BK161" i="5"/>
  <c r="BK133" i="5"/>
  <c r="J98" i="5"/>
  <c r="J181" i="5"/>
  <c r="J164" i="5"/>
  <c r="BK117" i="5"/>
  <c r="BK102" i="5"/>
  <c r="J174" i="5"/>
  <c r="BK134" i="5"/>
  <c r="BK111" i="5"/>
  <c r="BK100" i="5"/>
  <c r="J101" i="6"/>
  <c r="BK127" i="6"/>
  <c r="J138" i="6"/>
  <c r="BK112" i="6"/>
  <c r="J96" i="6"/>
  <c r="BK89" i="6"/>
  <c r="J89" i="6"/>
  <c r="BK137" i="7"/>
  <c r="BK119" i="7"/>
  <c r="J102" i="7"/>
  <c r="J93" i="7"/>
  <c r="J86" i="7"/>
  <c r="J125" i="7"/>
  <c r="J105" i="7"/>
  <c r="BK135" i="7"/>
  <c r="J111" i="7"/>
  <c r="J97" i="7"/>
  <c r="BK86" i="7"/>
  <c r="J150" i="7"/>
  <c r="J116" i="7"/>
  <c r="J87" i="7"/>
  <c r="J85" i="8"/>
  <c r="J114" i="9"/>
  <c r="J105" i="9"/>
  <c r="J126" i="9"/>
  <c r="J119" i="9"/>
  <c r="J102" i="9"/>
  <c r="J115" i="9"/>
  <c r="J136" i="9"/>
  <c r="BK127" i="9"/>
  <c r="J101" i="9"/>
  <c r="BK92" i="10"/>
  <c r="J93" i="10"/>
  <c r="BK120" i="11"/>
  <c r="J128" i="11"/>
  <c r="J108" i="11"/>
  <c r="J95" i="11"/>
  <c r="BK94" i="11"/>
  <c r="BK113" i="11"/>
  <c r="J97" i="11"/>
  <c r="J89" i="12"/>
  <c r="J432" i="2"/>
  <c r="J343" i="2"/>
  <c r="J270" i="2"/>
  <c r="BK159" i="2"/>
  <c r="BK435" i="2"/>
  <c r="BK316" i="2"/>
  <c r="BK228" i="2"/>
  <c r="J144" i="2"/>
  <c r="BK463" i="2"/>
  <c r="J112" i="11"/>
  <c r="BK126" i="11"/>
  <c r="J102" i="11"/>
  <c r="BK119" i="11"/>
  <c r="BK93" i="11"/>
  <c r="BK111" i="11"/>
  <c r="BK102" i="11"/>
  <c r="BK89" i="12"/>
  <c r="BK421" i="2"/>
  <c r="BK356" i="2"/>
  <c r="J236" i="2"/>
  <c r="J142" i="2"/>
  <c r="J445" i="2"/>
  <c r="J326" i="2"/>
  <c r="J249" i="2"/>
  <c r="BK203" i="2"/>
  <c r="BK119" i="2"/>
  <c r="BK459" i="2"/>
  <c r="J397" i="2"/>
  <c r="BK383" i="2"/>
  <c r="J200" i="2"/>
  <c r="BK147" i="2"/>
  <c r="J109" i="2"/>
  <c r="J405" i="2"/>
  <c r="BK373" i="2"/>
  <c r="J359" i="2"/>
  <c r="BK270" i="2"/>
  <c r="J221" i="2"/>
  <c r="BK146" i="2"/>
  <c r="BK114" i="2"/>
  <c r="BK173" i="4"/>
  <c r="J158" i="4"/>
  <c r="J130" i="4"/>
  <c r="J120" i="4"/>
  <c r="J95" i="4"/>
  <c r="BK164" i="4"/>
  <c r="J151" i="4"/>
  <c r="J122" i="4"/>
  <c r="J102" i="4"/>
  <c r="J152" i="4"/>
  <c r="BK143" i="4"/>
  <c r="BK108" i="4"/>
  <c r="J174" i="4"/>
  <c r="J168" i="4"/>
  <c r="BK157" i="4"/>
  <c r="J111" i="4"/>
  <c r="BK172" i="5"/>
  <c r="BK150" i="5"/>
  <c r="BK109" i="5"/>
  <c r="BK177" i="5"/>
  <c r="BK164" i="5"/>
  <c r="J159" i="5"/>
  <c r="J117" i="5"/>
  <c r="BK99" i="5"/>
  <c r="J175" i="5"/>
  <c r="J153" i="5"/>
  <c r="J110" i="5"/>
  <c r="J101" i="5"/>
  <c r="J180" i="5"/>
  <c r="J133" i="5"/>
  <c r="J107" i="5"/>
  <c r="BK90" i="5"/>
  <c r="J127" i="6"/>
  <c r="BK115" i="6"/>
  <c r="BK109" i="6"/>
  <c r="BK130" i="6"/>
  <c r="BK101" i="6"/>
  <c r="J134" i="6"/>
  <c r="J113" i="6"/>
  <c r="J106" i="6"/>
  <c r="BK92" i="6"/>
  <c r="J121" i="6"/>
  <c r="J141" i="7"/>
  <c r="J128" i="7"/>
  <c r="J108" i="7"/>
  <c r="BK97" i="7"/>
  <c r="BK88" i="7"/>
  <c r="BK134" i="7"/>
  <c r="BK121" i="7"/>
  <c r="BK101" i="7"/>
  <c r="J126" i="7"/>
  <c r="BK110" i="7"/>
  <c r="J94" i="7"/>
  <c r="BK87" i="7"/>
  <c r="BK144" i="7"/>
  <c r="J113" i="7"/>
  <c r="J86" i="8"/>
  <c r="BK135" i="9"/>
  <c r="BK126" i="9"/>
  <c r="BK110" i="9"/>
  <c r="J133" i="9"/>
  <c r="J127" i="9"/>
  <c r="BK103" i="9"/>
  <c r="J137" i="9"/>
  <c r="BK119" i="9"/>
  <c r="J97" i="9"/>
  <c r="BK133" i="9"/>
  <c r="J120" i="9"/>
  <c r="J103" i="9"/>
  <c r="J101" i="10"/>
  <c r="J92" i="10"/>
  <c r="BK98" i="10"/>
  <c r="BK117" i="11"/>
  <c r="J127" i="11"/>
  <c r="J111" i="11"/>
  <c r="J94" i="11"/>
  <c r="J98" i="11"/>
  <c r="BK112" i="11"/>
  <c r="J101" i="11"/>
  <c r="J457" i="2"/>
  <c r="BK290" i="2"/>
  <c r="BK188" i="2"/>
  <c r="J125" i="2"/>
  <c r="J414" i="2"/>
  <c r="J325" i="2"/>
  <c r="BK225" i="2"/>
  <c r="BK478" i="2"/>
  <c r="BK441" i="2"/>
  <c r="BK386" i="2"/>
  <c r="BK353" i="2"/>
  <c r="BK293" i="2"/>
  <c r="J257" i="2"/>
  <c r="J114" i="2"/>
  <c r="BK418" i="2"/>
  <c r="J376" i="2"/>
  <c r="BK343" i="2"/>
  <c r="BK325" i="2"/>
  <c r="BK249" i="2"/>
  <c r="J188" i="2"/>
  <c r="BK139" i="2"/>
  <c r="BK141" i="4"/>
  <c r="BK122" i="4"/>
  <c r="BK99" i="4"/>
  <c r="BK90" i="4"/>
  <c r="BK163" i="4"/>
  <c r="J143" i="4"/>
  <c r="BK180" i="4"/>
  <c r="BK162" i="4"/>
  <c r="BK151" i="4"/>
  <c r="BK140" i="4"/>
  <c r="J107" i="4"/>
  <c r="J92" i="4"/>
  <c r="J169" i="4"/>
  <c r="J161" i="4"/>
  <c r="BK109" i="4"/>
  <c r="J170" i="5"/>
  <c r="J124" i="5"/>
  <c r="BK108" i="5"/>
  <c r="BK163" i="5"/>
  <c r="BK149" i="5"/>
  <c r="BK125" i="5"/>
  <c r="BK110" i="5"/>
  <c r="J90" i="5"/>
  <c r="J173" i="5"/>
  <c r="BK128" i="5"/>
  <c r="BK104" i="5"/>
  <c r="BK181" i="5"/>
  <c r="J167" i="5"/>
  <c r="J128" i="5"/>
  <c r="J102" i="5"/>
  <c r="BK92" i="5"/>
  <c r="J128" i="6"/>
  <c r="J135" i="6"/>
  <c r="BK103" i="6"/>
  <c r="J133" i="6"/>
  <c r="J115" i="6"/>
  <c r="J103" i="6"/>
  <c r="J125" i="6"/>
  <c r="J110" i="6"/>
  <c r="BK150" i="7"/>
  <c r="J134" i="7"/>
  <c r="BK127" i="7"/>
  <c r="J104" i="7"/>
  <c r="BK95" i="7"/>
  <c r="J145" i="7"/>
  <c r="J129" i="7"/>
  <c r="BK109" i="7"/>
  <c r="J149" i="7"/>
  <c r="J124" i="7"/>
  <c r="BK106" i="7"/>
  <c r="J92" i="7"/>
  <c r="J137" i="7"/>
  <c r="BK108" i="7"/>
  <c r="BK85" i="8"/>
  <c r="BK134" i="9"/>
  <c r="J111" i="9"/>
  <c r="J98" i="9"/>
  <c r="BK125" i="9"/>
  <c r="J110" i="9"/>
  <c r="BK96" i="9"/>
  <c r="BK121" i="9"/>
  <c r="J96" i="9"/>
  <c r="BK104" i="9"/>
  <c r="J102" i="10"/>
  <c r="BK91" i="10"/>
  <c r="BK99" i="10"/>
  <c r="BK114" i="11"/>
  <c r="J124" i="11"/>
  <c r="BK100" i="11"/>
  <c r="BK91" i="11"/>
  <c r="J121" i="11"/>
  <c r="J109" i="11"/>
  <c r="J92" i="12"/>
  <c r="J476" i="2"/>
  <c r="BK363" i="2"/>
  <c r="J315" i="2"/>
  <c r="J233" i="2"/>
  <c r="J461" i="2"/>
  <c r="BK376" i="2"/>
  <c r="BK267" i="2"/>
  <c r="J198" i="2"/>
  <c r="AS61" i="1"/>
  <c r="J117" i="11"/>
  <c r="J114" i="11"/>
  <c r="J123" i="11"/>
  <c r="BK108" i="11"/>
  <c r="J96" i="11"/>
  <c r="BK90" i="12"/>
  <c r="J466" i="2"/>
  <c r="BK287" i="2"/>
  <c r="BK170" i="2"/>
  <c r="J100" i="2"/>
  <c r="BK438" i="2"/>
  <c r="BK412" i="2"/>
  <c r="J302" i="2"/>
  <c r="BK153" i="2"/>
  <c r="J478" i="2"/>
  <c r="J421" i="2"/>
  <c r="J390" i="2"/>
  <c r="BK359" i="2"/>
  <c r="BK295" i="2"/>
  <c r="J228" i="2"/>
  <c r="J116" i="2"/>
  <c r="BK445" i="2"/>
  <c r="BK393" i="2"/>
  <c r="BK365" i="2"/>
  <c r="J346" i="2"/>
  <c r="BK308" i="2"/>
  <c r="BK200" i="2"/>
  <c r="J159" i="2"/>
  <c r="BK121" i="2"/>
  <c r="J185" i="4"/>
  <c r="BK166" i="4"/>
  <c r="BK148" i="4"/>
  <c r="BK142" i="4"/>
  <c r="BK98" i="4"/>
  <c r="J181" i="4"/>
  <c r="BK153" i="4"/>
  <c r="BK125" i="4"/>
  <c r="BK176" i="4"/>
  <c r="J163" i="4"/>
  <c r="J147" i="4"/>
  <c r="J106" i="4"/>
  <c r="BK181" i="4"/>
  <c r="BK172" i="4"/>
  <c r="J164" i="4"/>
  <c r="BK120" i="4"/>
  <c r="BK94" i="4"/>
  <c r="BK159" i="5"/>
  <c r="BK85" i="5"/>
  <c r="BK167" i="5"/>
  <c r="BK162" i="5"/>
  <c r="BK143" i="5"/>
  <c r="J126" i="5"/>
  <c r="J94" i="5"/>
  <c r="J165" i="5"/>
  <c r="BK124" i="5"/>
  <c r="BK107" i="5"/>
  <c r="J96" i="5"/>
  <c r="BK175" i="5"/>
  <c r="BK169" i="5"/>
  <c r="BK122" i="5"/>
  <c r="BK94" i="5"/>
  <c r="J130" i="6"/>
  <c r="BK117" i="6"/>
  <c r="J112" i="6"/>
  <c r="BK106" i="6"/>
  <c r="BK111" i="6"/>
  <c r="BK96" i="6"/>
  <c r="BK120" i="6"/>
  <c r="BK110" i="6"/>
  <c r="BK95" i="6"/>
  <c r="BK128" i="6"/>
  <c r="BK105" i="6"/>
  <c r="J130" i="7"/>
  <c r="BK113" i="7"/>
  <c r="J103" i="7"/>
  <c r="BK92" i="7"/>
  <c r="J148" i="7"/>
  <c r="J144" i="7"/>
  <c r="BK114" i="7"/>
  <c r="J151" i="7"/>
  <c r="BK125" i="7"/>
  <c r="BK149" i="7"/>
  <c r="BK140" i="7"/>
  <c r="BK133" i="7"/>
  <c r="J132" i="7"/>
  <c r="BK107" i="7"/>
  <c r="J89" i="7"/>
  <c r="J84" i="8"/>
  <c r="BK115" i="9"/>
  <c r="J104" i="9"/>
  <c r="BK120" i="9"/>
  <c r="BK109" i="9"/>
  <c r="BK97" i="9"/>
  <c r="BK122" i="9"/>
  <c r="BK105" i="9"/>
  <c r="J135" i="9"/>
  <c r="J109" i="9"/>
  <c r="BK94" i="9"/>
  <c r="J91" i="10"/>
  <c r="J96" i="10"/>
  <c r="BK89" i="10"/>
  <c r="BK103" i="11"/>
  <c r="BK99" i="11"/>
  <c r="BK124" i="11"/>
  <c r="J113" i="11"/>
  <c r="J90" i="11"/>
  <c r="J110" i="11"/>
  <c r="BK95" i="11"/>
  <c r="P99" i="2" l="1"/>
  <c r="T99" i="2"/>
  <c r="P131" i="2"/>
  <c r="BK195" i="2"/>
  <c r="J195" i="2"/>
  <c r="J63" i="2"/>
  <c r="T195" i="2"/>
  <c r="P214" i="2"/>
  <c r="BK227" i="2"/>
  <c r="J227" i="2"/>
  <c r="J68" i="2"/>
  <c r="R227" i="2"/>
  <c r="R239" i="2"/>
  <c r="P289" i="2"/>
  <c r="BK345" i="2"/>
  <c r="J345" i="2"/>
  <c r="J72" i="2"/>
  <c r="P345" i="2"/>
  <c r="BK382" i="2"/>
  <c r="J382" i="2"/>
  <c r="J73" i="2"/>
  <c r="BK396" i="2"/>
  <c r="J396" i="2"/>
  <c r="J75" i="2"/>
  <c r="R396" i="2"/>
  <c r="P447" i="2"/>
  <c r="BK465" i="2"/>
  <c r="J465" i="2"/>
  <c r="J77" i="2"/>
  <c r="T465" i="2"/>
  <c r="T115" i="7"/>
  <c r="P83" i="8"/>
  <c r="P82" i="8"/>
  <c r="P81" i="8"/>
  <c r="AU60" i="1"/>
  <c r="T93" i="9"/>
  <c r="T100" i="9"/>
  <c r="T108" i="9"/>
  <c r="T113" i="9"/>
  <c r="P124" i="9"/>
  <c r="T130" i="9"/>
  <c r="T88" i="10"/>
  <c r="T94" i="10"/>
  <c r="BK131" i="2"/>
  <c r="J131" i="2"/>
  <c r="J62" i="2"/>
  <c r="R131" i="2"/>
  <c r="R195" i="2"/>
  <c r="R214" i="2"/>
  <c r="P227" i="2"/>
  <c r="T227" i="2"/>
  <c r="P239" i="2"/>
  <c r="BK289" i="2"/>
  <c r="J289" i="2"/>
  <c r="J71" i="2"/>
  <c r="T289" i="2"/>
  <c r="R345" i="2"/>
  <c r="P382" i="2"/>
  <c r="T382" i="2"/>
  <c r="P389" i="2"/>
  <c r="R389" i="2"/>
  <c r="P396" i="2"/>
  <c r="BK447" i="2"/>
  <c r="J447" i="2"/>
  <c r="J76" i="2" s="1"/>
  <c r="T447" i="2"/>
  <c r="R465" i="2"/>
  <c r="BK89" i="4"/>
  <c r="J89" i="4"/>
  <c r="J60" i="4"/>
  <c r="R89" i="4"/>
  <c r="BK103" i="4"/>
  <c r="J103" i="4"/>
  <c r="J62" i="4" s="1"/>
  <c r="R103" i="4"/>
  <c r="BK127" i="4"/>
  <c r="J127" i="4"/>
  <c r="J63" i="4"/>
  <c r="R127" i="4"/>
  <c r="P155" i="4"/>
  <c r="R155" i="4"/>
  <c r="BK171" i="4"/>
  <c r="J171" i="4"/>
  <c r="J65" i="4"/>
  <c r="R171" i="4"/>
  <c r="BK175" i="4"/>
  <c r="J175" i="4"/>
  <c r="J66" i="4"/>
  <c r="R175" i="4"/>
  <c r="BK178" i="4"/>
  <c r="J178" i="4"/>
  <c r="J67" i="4" s="1"/>
  <c r="T178" i="4"/>
  <c r="P84" i="5"/>
  <c r="T84" i="5"/>
  <c r="P89" i="5"/>
  <c r="R89" i="5"/>
  <c r="R83" i="5" s="1"/>
  <c r="BK95" i="5"/>
  <c r="J95" i="5" s="1"/>
  <c r="J62" i="5" s="1"/>
  <c r="R95" i="5"/>
  <c r="BK93" i="6"/>
  <c r="J93" i="6"/>
  <c r="J62" i="6" s="1"/>
  <c r="R93" i="6"/>
  <c r="BK108" i="6"/>
  <c r="J108" i="6"/>
  <c r="J63" i="6"/>
  <c r="R108" i="6"/>
  <c r="BK114" i="6"/>
  <c r="J114" i="6" s="1"/>
  <c r="J64" i="6" s="1"/>
  <c r="T114" i="6"/>
  <c r="BK132" i="6"/>
  <c r="J132" i="6"/>
  <c r="J66" i="6" s="1"/>
  <c r="T132" i="6"/>
  <c r="BK85" i="7"/>
  <c r="R85" i="7"/>
  <c r="P115" i="7"/>
  <c r="BK136" i="7"/>
  <c r="J136" i="7" s="1"/>
  <c r="J63" i="7" s="1"/>
  <c r="R136" i="7"/>
  <c r="T83" i="8"/>
  <c r="T82" i="8"/>
  <c r="T81" i="8"/>
  <c r="P93" i="9"/>
  <c r="R100" i="9"/>
  <c r="R108" i="9"/>
  <c r="P113" i="9"/>
  <c r="T124" i="9"/>
  <c r="R130" i="9"/>
  <c r="BK88" i="10"/>
  <c r="J88" i="10"/>
  <c r="J64" i="10"/>
  <c r="P94" i="10"/>
  <c r="R93" i="9"/>
  <c r="P100" i="9"/>
  <c r="P108" i="9"/>
  <c r="R113" i="9"/>
  <c r="BK124" i="9"/>
  <c r="J124" i="9"/>
  <c r="J68" i="9" s="1"/>
  <c r="BK130" i="9"/>
  <c r="J130" i="9"/>
  <c r="J70" i="9"/>
  <c r="R88" i="10"/>
  <c r="R94" i="10"/>
  <c r="BK87" i="11"/>
  <c r="J87" i="11" s="1"/>
  <c r="J64" i="11" s="1"/>
  <c r="T87" i="11"/>
  <c r="T86" i="11"/>
  <c r="R87" i="12"/>
  <c r="R86" i="12" s="1"/>
  <c r="BK99" i="2"/>
  <c r="J99" i="2"/>
  <c r="J61" i="2"/>
  <c r="R99" i="2"/>
  <c r="R98" i="2"/>
  <c r="T131" i="2"/>
  <c r="P195" i="2"/>
  <c r="BK214" i="2"/>
  <c r="J214" i="2"/>
  <c r="J67" i="2"/>
  <c r="T214" i="2"/>
  <c r="BK239" i="2"/>
  <c r="J239" i="2" s="1"/>
  <c r="J70" i="2" s="1"/>
  <c r="T239" i="2"/>
  <c r="R289" i="2"/>
  <c r="T345" i="2"/>
  <c r="R382" i="2"/>
  <c r="BK389" i="2"/>
  <c r="J389" i="2"/>
  <c r="J74" i="2"/>
  <c r="T389" i="2"/>
  <c r="T396" i="2"/>
  <c r="R447" i="2"/>
  <c r="P465" i="2"/>
  <c r="P89" i="4"/>
  <c r="T89" i="4"/>
  <c r="P103" i="4"/>
  <c r="T103" i="4"/>
  <c r="P127" i="4"/>
  <c r="T127" i="4"/>
  <c r="BK155" i="4"/>
  <c r="J155" i="4" s="1"/>
  <c r="J64" i="4" s="1"/>
  <c r="T155" i="4"/>
  <c r="P171" i="4"/>
  <c r="T171" i="4"/>
  <c r="P175" i="4"/>
  <c r="T175" i="4"/>
  <c r="P178" i="4"/>
  <c r="R178" i="4"/>
  <c r="BK84" i="5"/>
  <c r="J84" i="5"/>
  <c r="J60" i="5" s="1"/>
  <c r="R84" i="5"/>
  <c r="BK89" i="5"/>
  <c r="J89" i="5"/>
  <c r="J61" i="5"/>
  <c r="T89" i="5"/>
  <c r="P95" i="5"/>
  <c r="T95" i="5"/>
  <c r="P93" i="6"/>
  <c r="T93" i="6"/>
  <c r="P108" i="6"/>
  <c r="T108" i="6"/>
  <c r="P114" i="6"/>
  <c r="R114" i="6"/>
  <c r="P132" i="6"/>
  <c r="R132" i="6"/>
  <c r="P85" i="7"/>
  <c r="T85" i="7"/>
  <c r="BK96" i="7"/>
  <c r="J96" i="7"/>
  <c r="J61" i="7"/>
  <c r="P96" i="7"/>
  <c r="R96" i="7"/>
  <c r="T96" i="7"/>
  <c r="BK115" i="7"/>
  <c r="J115" i="7"/>
  <c r="J62" i="7"/>
  <c r="R115" i="7"/>
  <c r="P136" i="7"/>
  <c r="T136" i="7"/>
  <c r="BK83" i="8"/>
  <c r="J83" i="8"/>
  <c r="J61" i="8"/>
  <c r="R83" i="8"/>
  <c r="R82" i="8"/>
  <c r="R81" i="8" s="1"/>
  <c r="BK93" i="9"/>
  <c r="J93" i="9" s="1"/>
  <c r="J64" i="9" s="1"/>
  <c r="BK100" i="9"/>
  <c r="J100" i="9"/>
  <c r="J65" i="9" s="1"/>
  <c r="BK108" i="9"/>
  <c r="J108" i="9"/>
  <c r="J66" i="9" s="1"/>
  <c r="BK113" i="9"/>
  <c r="J113" i="9"/>
  <c r="J67" i="9" s="1"/>
  <c r="R124" i="9"/>
  <c r="P130" i="9"/>
  <c r="P88" i="10"/>
  <c r="P87" i="10" s="1"/>
  <c r="AU63" i="1" s="1"/>
  <c r="BK94" i="10"/>
  <c r="J94" i="10"/>
  <c r="J65" i="10"/>
  <c r="P87" i="11"/>
  <c r="P86" i="11" s="1"/>
  <c r="AU64" i="1" s="1"/>
  <c r="R87" i="11"/>
  <c r="R86" i="11"/>
  <c r="BK87" i="12"/>
  <c r="J87" i="12" s="1"/>
  <c r="J64" i="12" s="1"/>
  <c r="P87" i="12"/>
  <c r="P86" i="12"/>
  <c r="AU65" i="1"/>
  <c r="T87" i="12"/>
  <c r="T86" i="12"/>
  <c r="BK210" i="2"/>
  <c r="J210" i="2"/>
  <c r="J66" i="2"/>
  <c r="BK235" i="2"/>
  <c r="J235" i="2"/>
  <c r="J69" i="2"/>
  <c r="BK206" i="2"/>
  <c r="J206" i="2"/>
  <c r="J64" i="2"/>
  <c r="BK101" i="4"/>
  <c r="J101" i="4"/>
  <c r="J61" i="4"/>
  <c r="BK88" i="6"/>
  <c r="J88" i="6"/>
  <c r="J60" i="6"/>
  <c r="BK91" i="6"/>
  <c r="J91" i="6"/>
  <c r="J61" i="6"/>
  <c r="BK129" i="6"/>
  <c r="J129" i="6"/>
  <c r="J65" i="6"/>
  <c r="BK128" i="9"/>
  <c r="J128" i="9"/>
  <c r="J69" i="9" s="1"/>
  <c r="E50" i="12"/>
  <c r="F59" i="12"/>
  <c r="J80" i="12"/>
  <c r="BE90" i="12"/>
  <c r="BE92" i="12"/>
  <c r="J59" i="12"/>
  <c r="BE88" i="12"/>
  <c r="BE89" i="12"/>
  <c r="BK87" i="10"/>
  <c r="J87" i="10"/>
  <c r="J63" i="10"/>
  <c r="F59" i="11"/>
  <c r="BE93" i="11"/>
  <c r="BE99" i="11"/>
  <c r="BE114" i="11"/>
  <c r="BE118" i="11"/>
  <c r="BE119" i="11"/>
  <c r="BE128" i="11"/>
  <c r="E50" i="11"/>
  <c r="J56" i="11"/>
  <c r="BE88" i="11"/>
  <c r="BE90" i="11"/>
  <c r="BE91" i="11"/>
  <c r="BE95" i="11"/>
  <c r="BE97" i="11"/>
  <c r="BE102" i="11"/>
  <c r="BE107" i="11"/>
  <c r="BE110" i="11"/>
  <c r="BE111" i="11"/>
  <c r="BE112" i="11"/>
  <c r="BE116" i="11"/>
  <c r="BE117" i="11"/>
  <c r="BE126" i="11"/>
  <c r="J83" i="11"/>
  <c r="BE92" i="11"/>
  <c r="BE96" i="11"/>
  <c r="BE103" i="11"/>
  <c r="BE104" i="11"/>
  <c r="BE105" i="11"/>
  <c r="BE106" i="11"/>
  <c r="BE113" i="11"/>
  <c r="BE120" i="11"/>
  <c r="BE89" i="11"/>
  <c r="BE94" i="11"/>
  <c r="BE98" i="11"/>
  <c r="BE100" i="11"/>
  <c r="BE101" i="11"/>
  <c r="BE108" i="11"/>
  <c r="BE109" i="11"/>
  <c r="BE115" i="11"/>
  <c r="BE121" i="11"/>
  <c r="BE122" i="11"/>
  <c r="BE123" i="11"/>
  <c r="BE124" i="11"/>
  <c r="BE125" i="11"/>
  <c r="BE127" i="11"/>
  <c r="J84" i="10"/>
  <c r="BE91" i="10"/>
  <c r="BE92" i="10"/>
  <c r="J56" i="10"/>
  <c r="F59" i="10"/>
  <c r="BE90" i="10"/>
  <c r="BE95" i="10"/>
  <c r="BE96" i="10"/>
  <c r="BE99" i="10"/>
  <c r="E50" i="10"/>
  <c r="BE100" i="10"/>
  <c r="BE102" i="10"/>
  <c r="BE89" i="10"/>
  <c r="BE93" i="10"/>
  <c r="BE97" i="10"/>
  <c r="BE98" i="10"/>
  <c r="BE101" i="10"/>
  <c r="J56" i="9"/>
  <c r="F59" i="9"/>
  <c r="BE95" i="9"/>
  <c r="BE96" i="9"/>
  <c r="BE97" i="9"/>
  <c r="BE105" i="9"/>
  <c r="BE106" i="9"/>
  <c r="BE115" i="9"/>
  <c r="BE121" i="9"/>
  <c r="BE122" i="9"/>
  <c r="BE125" i="9"/>
  <c r="BE133" i="9"/>
  <c r="BE137" i="9"/>
  <c r="BE98" i="9"/>
  <c r="BE101" i="9"/>
  <c r="BE102" i="9"/>
  <c r="BE107" i="9"/>
  <c r="BE109" i="9"/>
  <c r="BE111" i="9"/>
  <c r="BE112" i="9"/>
  <c r="BE123" i="9"/>
  <c r="BE126" i="9"/>
  <c r="BE129" i="9"/>
  <c r="BE131" i="9"/>
  <c r="BE132" i="9"/>
  <c r="BE135" i="9"/>
  <c r="BE136" i="9"/>
  <c r="BE138" i="9"/>
  <c r="E50" i="9"/>
  <c r="J59" i="9"/>
  <c r="BE94" i="9"/>
  <c r="BE104" i="9"/>
  <c r="BE110" i="9"/>
  <c r="BE114" i="9"/>
  <c r="BE118" i="9"/>
  <c r="BE120" i="9"/>
  <c r="BE134" i="9"/>
  <c r="BE99" i="9"/>
  <c r="BE103" i="9"/>
  <c r="BE116" i="9"/>
  <c r="BE117" i="9"/>
  <c r="BE119" i="9"/>
  <c r="BE127" i="9"/>
  <c r="J52" i="8"/>
  <c r="BE87" i="8"/>
  <c r="J85" i="7"/>
  <c r="J60" i="7"/>
  <c r="E48" i="8"/>
  <c r="F55" i="8"/>
  <c r="BE84" i="8"/>
  <c r="J55" i="8"/>
  <c r="BE85" i="8"/>
  <c r="BE86" i="8"/>
  <c r="J52" i="7"/>
  <c r="J55" i="7"/>
  <c r="BE87" i="7"/>
  <c r="BE94" i="7"/>
  <c r="BE95" i="7"/>
  <c r="BE97" i="7"/>
  <c r="BE104" i="7"/>
  <c r="BE105" i="7"/>
  <c r="BE109" i="7"/>
  <c r="BE110" i="7"/>
  <c r="BE111" i="7"/>
  <c r="BE113" i="7"/>
  <c r="BE116" i="7"/>
  <c r="BE119" i="7"/>
  <c r="BE125" i="7"/>
  <c r="BE126" i="7"/>
  <c r="BE127" i="7"/>
  <c r="BE128" i="7"/>
  <c r="BE134" i="7"/>
  <c r="BE141" i="7"/>
  <c r="BE145" i="7"/>
  <c r="BE88" i="7"/>
  <c r="BE101" i="7"/>
  <c r="BE120" i="7"/>
  <c r="BE129" i="7"/>
  <c r="BE130" i="7"/>
  <c r="BE132" i="7"/>
  <c r="BE133" i="7"/>
  <c r="BE142" i="7"/>
  <c r="BE146" i="7"/>
  <c r="BE151" i="7"/>
  <c r="E48" i="7"/>
  <c r="F81" i="7"/>
  <c r="BE86" i="7"/>
  <c r="BE89" i="7"/>
  <c r="BE90" i="7"/>
  <c r="BE91" i="7"/>
  <c r="BE92" i="7"/>
  <c r="BE93" i="7"/>
  <c r="BE100" i="7"/>
  <c r="BE102" i="7"/>
  <c r="BE107" i="7"/>
  <c r="BE108" i="7"/>
  <c r="BE131" i="7"/>
  <c r="BE135" i="7"/>
  <c r="BE137" i="7"/>
  <c r="BE140" i="7"/>
  <c r="BE143" i="7"/>
  <c r="BE147" i="7"/>
  <c r="BE149" i="7"/>
  <c r="BE103" i="7"/>
  <c r="BE106" i="7"/>
  <c r="BE112" i="7"/>
  <c r="BE114" i="7"/>
  <c r="BE121" i="7"/>
  <c r="BE124" i="7"/>
  <c r="BE144" i="7"/>
  <c r="BE148" i="7"/>
  <c r="BE150" i="7"/>
  <c r="E48" i="6"/>
  <c r="J55" i="6"/>
  <c r="J81" i="6"/>
  <c r="BE89" i="6"/>
  <c r="BE94" i="6"/>
  <c r="BE101" i="6"/>
  <c r="BE106" i="6"/>
  <c r="BE111" i="6"/>
  <c r="BE119" i="6"/>
  <c r="BE130" i="6"/>
  <c r="BE135" i="6"/>
  <c r="BE136" i="6"/>
  <c r="BE137" i="6"/>
  <c r="BE139" i="6"/>
  <c r="BE96" i="6"/>
  <c r="BE97" i="6"/>
  <c r="BE103" i="6"/>
  <c r="BE117" i="6"/>
  <c r="BE118" i="6"/>
  <c r="BE125" i="6"/>
  <c r="BE127" i="6"/>
  <c r="BE128" i="6"/>
  <c r="F84" i="6"/>
  <c r="BE105" i="6"/>
  <c r="BE107" i="6"/>
  <c r="BE109" i="6"/>
  <c r="BE112" i="6"/>
  <c r="BE113" i="6"/>
  <c r="BE116" i="6"/>
  <c r="BE121" i="6"/>
  <c r="BE133" i="6"/>
  <c r="BE92" i="6"/>
  <c r="BE95" i="6"/>
  <c r="BE102" i="6"/>
  <c r="BE104" i="6"/>
  <c r="BE110" i="6"/>
  <c r="BE115" i="6"/>
  <c r="BE120" i="6"/>
  <c r="BE134" i="6"/>
  <c r="BE138" i="6"/>
  <c r="E48" i="5"/>
  <c r="BE98" i="5"/>
  <c r="BE108" i="5"/>
  <c r="BE109" i="5"/>
  <c r="BE122" i="5"/>
  <c r="BE123" i="5"/>
  <c r="BE124" i="5"/>
  <c r="BE150" i="5"/>
  <c r="BE153" i="5"/>
  <c r="BE164" i="5"/>
  <c r="BE171" i="5"/>
  <c r="BE172" i="5"/>
  <c r="BE176" i="5"/>
  <c r="J52" i="5"/>
  <c r="J55" i="5"/>
  <c r="BE85" i="5"/>
  <c r="BE87" i="5"/>
  <c r="BE92" i="5"/>
  <c r="BE94" i="5"/>
  <c r="BE96" i="5"/>
  <c r="BE97" i="5"/>
  <c r="BE99" i="5"/>
  <c r="BE100" i="5"/>
  <c r="BE125" i="5"/>
  <c r="BE133" i="5"/>
  <c r="BE149" i="5"/>
  <c r="BE159" i="5"/>
  <c r="BE160" i="5"/>
  <c r="BE167" i="5"/>
  <c r="BE168" i="5"/>
  <c r="BE170" i="5"/>
  <c r="BE173" i="5"/>
  <c r="BE175" i="5"/>
  <c r="BE180" i="5"/>
  <c r="F55" i="5"/>
  <c r="BE101" i="5"/>
  <c r="BE104" i="5"/>
  <c r="BE105" i="5"/>
  <c r="BE106" i="5"/>
  <c r="BE107" i="5"/>
  <c r="BE128" i="5"/>
  <c r="BE131" i="5"/>
  <c r="BE132" i="5"/>
  <c r="BE169" i="5"/>
  <c r="BE90" i="5"/>
  <c r="BE102" i="5"/>
  <c r="BE103" i="5"/>
  <c r="BE110" i="5"/>
  <c r="BE111" i="5"/>
  <c r="BE114" i="5"/>
  <c r="BE117" i="5"/>
  <c r="BE126" i="5"/>
  <c r="BE127" i="5"/>
  <c r="BE134" i="5"/>
  <c r="BE140" i="5"/>
  <c r="BE143" i="5"/>
  <c r="BE161" i="5"/>
  <c r="BE162" i="5"/>
  <c r="BE163" i="5"/>
  <c r="BE165" i="5"/>
  <c r="BE166" i="5"/>
  <c r="BE174" i="5"/>
  <c r="BE177" i="5"/>
  <c r="BE181" i="5"/>
  <c r="BE182" i="5"/>
  <c r="J55" i="4"/>
  <c r="BE96" i="4"/>
  <c r="BE104" i="4"/>
  <c r="BE128" i="4"/>
  <c r="BE129" i="4"/>
  <c r="BE130" i="4"/>
  <c r="BE139" i="4"/>
  <c r="BE140" i="4"/>
  <c r="BE142" i="4"/>
  <c r="BE146" i="4"/>
  <c r="BE148" i="4"/>
  <c r="BE149" i="4"/>
  <c r="BE151" i="4"/>
  <c r="BE158" i="4"/>
  <c r="BE161" i="4"/>
  <c r="BE176" i="4"/>
  <c r="BE177" i="4"/>
  <c r="BE181" i="4"/>
  <c r="BE185" i="4"/>
  <c r="J52" i="4"/>
  <c r="E78" i="4"/>
  <c r="BE92" i="4"/>
  <c r="BE94" i="4"/>
  <c r="BE99" i="4"/>
  <c r="BE102" i="4"/>
  <c r="BE109" i="4"/>
  <c r="BE111" i="4"/>
  <c r="BE113" i="4"/>
  <c r="BE120" i="4"/>
  <c r="BE122" i="4"/>
  <c r="BE125" i="4"/>
  <c r="BE147" i="4"/>
  <c r="BE153" i="4"/>
  <c r="BE156" i="4"/>
  <c r="BE163" i="4"/>
  <c r="BE164" i="4"/>
  <c r="BE166" i="4"/>
  <c r="BE172" i="4"/>
  <c r="BE182" i="4"/>
  <c r="F55" i="4"/>
  <c r="BE90" i="4"/>
  <c r="BE95" i="4"/>
  <c r="BE98" i="4"/>
  <c r="BE106" i="4"/>
  <c r="BE107" i="4"/>
  <c r="BE124" i="4"/>
  <c r="BE141" i="4"/>
  <c r="BE143" i="4"/>
  <c r="BE144" i="4"/>
  <c r="BE145" i="4"/>
  <c r="BE160" i="4"/>
  <c r="BE165" i="4"/>
  <c r="BE167" i="4"/>
  <c r="BE173" i="4"/>
  <c r="BE174" i="4"/>
  <c r="BE179" i="4"/>
  <c r="BE183" i="4"/>
  <c r="BE108" i="4"/>
  <c r="BE123" i="4"/>
  <c r="BE131" i="4"/>
  <c r="BE152" i="4"/>
  <c r="BE157" i="4"/>
  <c r="BE162" i="4"/>
  <c r="BE168" i="4"/>
  <c r="BE169" i="4"/>
  <c r="BE180" i="4"/>
  <c r="BK98" i="2"/>
  <c r="J98" i="2"/>
  <c r="J60" i="2" s="1"/>
  <c r="F55" i="2"/>
  <c r="BE114" i="2"/>
  <c r="BE147" i="2"/>
  <c r="BE170" i="2"/>
  <c r="BE174" i="2"/>
  <c r="BE188" i="2"/>
  <c r="BE203" i="2"/>
  <c r="BE211" i="2"/>
  <c r="BE219" i="2"/>
  <c r="BE225" i="2"/>
  <c r="BE232" i="2"/>
  <c r="BE233" i="2"/>
  <c r="BE260" i="2"/>
  <c r="BE264" i="2"/>
  <c r="BE282" i="2"/>
  <c r="BE284" i="2"/>
  <c r="BE295" i="2"/>
  <c r="BE350" i="2"/>
  <c r="BE353" i="2"/>
  <c r="BE383" i="2"/>
  <c r="BE386" i="2"/>
  <c r="BE400" i="2"/>
  <c r="BE432" i="2"/>
  <c r="BE438" i="2"/>
  <c r="BE443" i="2"/>
  <c r="BE448" i="2"/>
  <c r="BE455" i="2"/>
  <c r="BE463" i="2"/>
  <c r="BE466" i="2"/>
  <c r="E87" i="2"/>
  <c r="BE119" i="2"/>
  <c r="BE136" i="2"/>
  <c r="BE142" i="2"/>
  <c r="BE153" i="2"/>
  <c r="BE159" i="2"/>
  <c r="BE181" i="2"/>
  <c r="BE196" i="2"/>
  <c r="BE198" i="2"/>
  <c r="BE215" i="2"/>
  <c r="BE221" i="2"/>
  <c r="BE236" i="2"/>
  <c r="BE240" i="2"/>
  <c r="BE249" i="2"/>
  <c r="BE257" i="2"/>
  <c r="BE287" i="2"/>
  <c r="BE315" i="2"/>
  <c r="BE326" i="2"/>
  <c r="BE343" i="2"/>
  <c r="BE359" i="2"/>
  <c r="BE365" i="2"/>
  <c r="BE369" i="2"/>
  <c r="BE376" i="2"/>
  <c r="BE379" i="2"/>
  <c r="BE402" i="2"/>
  <c r="BE405" i="2"/>
  <c r="BE435" i="2"/>
  <c r="BE445" i="2"/>
  <c r="BE457" i="2"/>
  <c r="BE461" i="2"/>
  <c r="BE478" i="2"/>
  <c r="J52" i="2"/>
  <c r="BE100" i="2"/>
  <c r="BE121" i="2"/>
  <c r="BE125" i="2"/>
  <c r="BE139" i="2"/>
  <c r="BE146" i="2"/>
  <c r="BE166" i="2"/>
  <c r="BE207" i="2"/>
  <c r="BE270" i="2"/>
  <c r="BE290" i="2"/>
  <c r="BE329" i="2"/>
  <c r="BE342" i="2"/>
  <c r="BE363" i="2"/>
  <c r="BE380" i="2"/>
  <c r="BE390" i="2"/>
  <c r="BE393" i="2"/>
  <c r="BE418" i="2"/>
  <c r="BE421" i="2"/>
  <c r="BE459" i="2"/>
  <c r="BE487" i="2"/>
  <c r="BE109" i="2"/>
  <c r="BE116" i="2"/>
  <c r="BE126" i="2"/>
  <c r="BE130" i="2"/>
  <c r="BE132" i="2"/>
  <c r="BE144" i="2"/>
  <c r="BE162" i="2"/>
  <c r="BE192" i="2"/>
  <c r="BE200" i="2"/>
  <c r="BE223" i="2"/>
  <c r="BE228" i="2"/>
  <c r="BE230" i="2"/>
  <c r="BE267" i="2"/>
  <c r="BE275" i="2"/>
  <c r="BE293" i="2"/>
  <c r="BE302" i="2"/>
  <c r="BE308" i="2"/>
  <c r="BE316" i="2"/>
  <c r="BE325" i="2"/>
  <c r="BE346" i="2"/>
  <c r="BE356" i="2"/>
  <c r="BE373" i="2"/>
  <c r="BE397" i="2"/>
  <c r="BE412" i="2"/>
  <c r="BE414" i="2"/>
  <c r="BE416" i="2"/>
  <c r="BE441" i="2"/>
  <c r="BE476" i="2"/>
  <c r="F34" i="2"/>
  <c r="BA55" i="1" s="1"/>
  <c r="J34" i="6"/>
  <c r="AW58" i="1"/>
  <c r="F36" i="7"/>
  <c r="BC59" i="1" s="1"/>
  <c r="F36" i="11"/>
  <c r="BA64" i="1" s="1"/>
  <c r="F35" i="4"/>
  <c r="BB56" i="1"/>
  <c r="F34" i="8"/>
  <c r="BA60" i="1" s="1"/>
  <c r="F36" i="10"/>
  <c r="BA63" i="1" s="1"/>
  <c r="J36" i="11"/>
  <c r="AW64" i="1"/>
  <c r="J36" i="12"/>
  <c r="AW65" i="1" s="1"/>
  <c r="F35" i="5"/>
  <c r="BB57" i="1"/>
  <c r="J36" i="9"/>
  <c r="AW62" i="1" s="1"/>
  <c r="F38" i="12"/>
  <c r="BC65" i="1" s="1"/>
  <c r="F37" i="12"/>
  <c r="BB65" i="1"/>
  <c r="F37" i="2"/>
  <c r="BD55" i="1" s="1"/>
  <c r="F36" i="6"/>
  <c r="BC58" i="1"/>
  <c r="F36" i="8"/>
  <c r="BC60" i="1" s="1"/>
  <c r="F38" i="10"/>
  <c r="BC63" i="1" s="1"/>
  <c r="F35" i="2"/>
  <c r="BB55" i="1"/>
  <c r="F36" i="2"/>
  <c r="BC55" i="1" s="1"/>
  <c r="F37" i="6"/>
  <c r="BD58" i="1" s="1"/>
  <c r="F34" i="6"/>
  <c r="BA58" i="1"/>
  <c r="F37" i="8"/>
  <c r="BD60" i="1" s="1"/>
  <c r="F35" i="8"/>
  <c r="BB60" i="1" s="1"/>
  <c r="F38" i="9"/>
  <c r="BC62" i="1" s="1"/>
  <c r="F39" i="11"/>
  <c r="BD64" i="1" s="1"/>
  <c r="F36" i="4"/>
  <c r="BC56" i="1" s="1"/>
  <c r="J36" i="10"/>
  <c r="AW63" i="1"/>
  <c r="F38" i="11"/>
  <c r="BC64" i="1" s="1"/>
  <c r="F34" i="4"/>
  <c r="BA56" i="1" s="1"/>
  <c r="F35" i="7"/>
  <c r="BB59" i="1"/>
  <c r="F39" i="12"/>
  <c r="BD65" i="1" s="1"/>
  <c r="F35" i="6"/>
  <c r="BB58" i="1"/>
  <c r="F37" i="7"/>
  <c r="BD59" i="1" s="1"/>
  <c r="F37" i="11"/>
  <c r="BB64" i="1" s="1"/>
  <c r="J34" i="5"/>
  <c r="AW57" i="1"/>
  <c r="J34" i="7"/>
  <c r="AW59" i="1" s="1"/>
  <c r="F37" i="10"/>
  <c r="BB63" i="1" s="1"/>
  <c r="F39" i="10"/>
  <c r="BD63" i="1"/>
  <c r="F36" i="12"/>
  <c r="BA65" i="1" s="1"/>
  <c r="AS54" i="1"/>
  <c r="J34" i="2"/>
  <c r="AW55" i="1"/>
  <c r="F36" i="5"/>
  <c r="BC57" i="1" s="1"/>
  <c r="F39" i="9"/>
  <c r="BD62" i="1" s="1"/>
  <c r="F34" i="5"/>
  <c r="BA57" i="1" s="1"/>
  <c r="F37" i="5"/>
  <c r="BD57" i="1"/>
  <c r="F34" i="7"/>
  <c r="BA59" i="1"/>
  <c r="F36" i="9"/>
  <c r="BA62" i="1" s="1"/>
  <c r="J34" i="4"/>
  <c r="AW56" i="1"/>
  <c r="F37" i="4"/>
  <c r="BD56" i="1"/>
  <c r="J34" i="8"/>
  <c r="AW60" i="1" s="1"/>
  <c r="F37" i="9"/>
  <c r="BB62" i="1"/>
  <c r="T209" i="2" l="1"/>
  <c r="P209" i="2"/>
  <c r="P87" i="6"/>
  <c r="AU58" i="1"/>
  <c r="R209" i="2"/>
  <c r="R97" i="2" s="1"/>
  <c r="T87" i="10"/>
  <c r="T87" i="6"/>
  <c r="P88" i="4"/>
  <c r="AU56" i="1"/>
  <c r="P92" i="9"/>
  <c r="AU62" i="1"/>
  <c r="AU61" i="1" s="1"/>
  <c r="R87" i="6"/>
  <c r="T83" i="5"/>
  <c r="R88" i="4"/>
  <c r="T92" i="9"/>
  <c r="P84" i="7"/>
  <c r="AU59" i="1"/>
  <c r="BK84" i="7"/>
  <c r="J84" i="7"/>
  <c r="J59" i="7"/>
  <c r="P98" i="2"/>
  <c r="P97" i="2"/>
  <c r="AU55" i="1"/>
  <c r="R92" i="9"/>
  <c r="P83" i="5"/>
  <c r="AU57" i="1"/>
  <c r="T98" i="2"/>
  <c r="T97" i="2"/>
  <c r="T84" i="7"/>
  <c r="T88" i="4"/>
  <c r="R87" i="10"/>
  <c r="R84" i="7"/>
  <c r="BK82" i="8"/>
  <c r="J82" i="8"/>
  <c r="J60" i="8"/>
  <c r="BK209" i="2"/>
  <c r="J209" i="2"/>
  <c r="J65" i="2"/>
  <c r="BK87" i="6"/>
  <c r="J87" i="6"/>
  <c r="J59" i="6"/>
  <c r="BK86" i="11"/>
  <c r="J86" i="11"/>
  <c r="J63" i="11"/>
  <c r="BK86" i="12"/>
  <c r="J86" i="12"/>
  <c r="J63" i="12"/>
  <c r="BK88" i="4"/>
  <c r="J88" i="4"/>
  <c r="J59" i="4"/>
  <c r="BK83" i="5"/>
  <c r="J83" i="5"/>
  <c r="J30" i="5" s="1"/>
  <c r="AG57" i="1" s="1"/>
  <c r="BK97" i="2"/>
  <c r="J97" i="2" s="1"/>
  <c r="J30" i="2" s="1"/>
  <c r="AG55" i="1" s="1"/>
  <c r="J35" i="10"/>
  <c r="AV63" i="1"/>
  <c r="AT63" i="1"/>
  <c r="F35" i="10"/>
  <c r="AZ63" i="1"/>
  <c r="J32" i="10"/>
  <c r="AG63" i="1"/>
  <c r="J35" i="11"/>
  <c r="AV64" i="1"/>
  <c r="AT64" i="1"/>
  <c r="J33" i="5"/>
  <c r="AV57" i="1" s="1"/>
  <c r="AT57" i="1" s="1"/>
  <c r="J33" i="6"/>
  <c r="AV58" i="1"/>
  <c r="AT58" i="1" s="1"/>
  <c r="J33" i="2"/>
  <c r="AV55" i="1" s="1"/>
  <c r="AT55" i="1" s="1"/>
  <c r="F33" i="8"/>
  <c r="AZ60" i="1"/>
  <c r="J33" i="4"/>
  <c r="AV56" i="1"/>
  <c r="AT56" i="1" s="1"/>
  <c r="J33" i="7"/>
  <c r="AV59" i="1"/>
  <c r="AT59" i="1"/>
  <c r="BD61" i="1"/>
  <c r="F33" i="4"/>
  <c r="AZ56" i="1"/>
  <c r="BA61" i="1"/>
  <c r="AW61" i="1"/>
  <c r="F33" i="6"/>
  <c r="AZ58" i="1"/>
  <c r="J35" i="9"/>
  <c r="AV62" i="1"/>
  <c r="AT62" i="1"/>
  <c r="F33" i="5"/>
  <c r="AZ57" i="1" s="1"/>
  <c r="F33" i="7"/>
  <c r="AZ59" i="1"/>
  <c r="F35" i="9"/>
  <c r="AZ62" i="1"/>
  <c r="BB61" i="1"/>
  <c r="AX61" i="1" s="1"/>
  <c r="BC61" i="1"/>
  <c r="AY61" i="1" s="1"/>
  <c r="F33" i="2"/>
  <c r="AZ55" i="1"/>
  <c r="F35" i="11"/>
  <c r="AZ64" i="1"/>
  <c r="J33" i="8"/>
  <c r="AV60" i="1"/>
  <c r="AT60" i="1"/>
  <c r="F35" i="12"/>
  <c r="AZ65" i="1" s="1"/>
  <c r="J35" i="12"/>
  <c r="AV65" i="1" s="1"/>
  <c r="AT65" i="1" s="1"/>
  <c r="BK81" i="8" l="1"/>
  <c r="J81" i="8"/>
  <c r="J59" i="8"/>
  <c r="J59" i="5"/>
  <c r="AN63" i="1"/>
  <c r="J41" i="10"/>
  <c r="J39" i="5"/>
  <c r="AN55" i="1"/>
  <c r="J59" i="2"/>
  <c r="J39" i="2"/>
  <c r="AN57" i="1"/>
  <c r="J30" i="7"/>
  <c r="AG59" i="1"/>
  <c r="J32" i="11"/>
  <c r="AG64" i="1"/>
  <c r="AZ61" i="1"/>
  <c r="AV61" i="1" s="1"/>
  <c r="AT61" i="1" s="1"/>
  <c r="J32" i="12"/>
  <c r="AG65" i="1"/>
  <c r="BB54" i="1"/>
  <c r="AX54" i="1" s="1"/>
  <c r="J30" i="4"/>
  <c r="AG56" i="1"/>
  <c r="BC54" i="1"/>
  <c r="AY54" i="1" s="1"/>
  <c r="BA54" i="1"/>
  <c r="W30" i="1" s="1"/>
  <c r="AU54" i="1"/>
  <c r="J32" i="9"/>
  <c r="AG62" i="1"/>
  <c r="J30" i="6"/>
  <c r="AG58" i="1" s="1"/>
  <c r="BD54" i="1"/>
  <c r="W33" i="1" s="1"/>
  <c r="J41" i="12" l="1"/>
  <c r="J41" i="11"/>
  <c r="J39" i="4"/>
  <c r="J41" i="9"/>
  <c r="J39" i="6"/>
  <c r="J39" i="7"/>
  <c r="AN59" i="1"/>
  <c r="AN64" i="1"/>
  <c r="AN58" i="1"/>
  <c r="AN62" i="1"/>
  <c r="AN65" i="1"/>
  <c r="AN56" i="1"/>
  <c r="W31" i="1"/>
  <c r="AZ54" i="1"/>
  <c r="W29" i="1" s="1"/>
  <c r="W32" i="1"/>
  <c r="AW54" i="1"/>
  <c r="AK30" i="1" s="1"/>
  <c r="J30" i="8"/>
  <c r="AG60" i="1"/>
  <c r="AG61" i="1"/>
  <c r="J39" i="8" l="1"/>
  <c r="AN60" i="1"/>
  <c r="AN61" i="1"/>
  <c r="AV54" i="1"/>
  <c r="AK29" i="1" s="1"/>
  <c r="AG54" i="1"/>
  <c r="AK26" i="1" s="1"/>
  <c r="AK35" i="1" l="1"/>
  <c r="AT54" i="1"/>
  <c r="AN54" i="1" l="1"/>
</calcChain>
</file>

<file path=xl/sharedStrings.xml><?xml version="1.0" encoding="utf-8"?>
<sst xmlns="http://schemas.openxmlformats.org/spreadsheetml/2006/main" count="11106" uniqueCount="1857">
  <si>
    <t>Export Komplet</t>
  </si>
  <si>
    <t>VZ</t>
  </si>
  <si>
    <t>2.0</t>
  </si>
  <si>
    <t/>
  </si>
  <si>
    <t>False</t>
  </si>
  <si>
    <t>{ba0ba4f3-14b5-4e18-9744-035996407986}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</si>
  <si>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</si>
  <si>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</si>
  <si>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</si>
  <si>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</si>
  <si>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</si>
  <si>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</si>
  <si>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</si>
  <si>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</si>
  <si>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</si>
  <si>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21027a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</si>
  <si>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</si>
  <si>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</si>
  <si>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Centrum robotiky v areálu VŠB-uznatelné náklady</t>
  </si>
  <si>
    <t>KSO:</t>
  </si>
  <si>
    <t>801 37 13</t>
  </si>
  <si>
    <t>CC-CZ:</t>
  </si>
  <si>
    <t>Místo:</t>
  </si>
  <si>
    <t>Ostrava - Poruba</t>
  </si>
  <si>
    <t>Datum:</t>
  </si>
  <si>
    <t>20. 7. 2021</t>
  </si>
  <si>
    <t>CZ-CPV:</t>
  </si>
  <si>
    <t>45214320-9stav.práce</t>
  </si>
  <si>
    <t>Zadavatel:</t>
  </si>
  <si>
    <t>IČ:</t>
  </si>
  <si>
    <t>VŠB- TU Ostrava</t>
  </si>
  <si>
    <t>DIČ:</t>
  </si>
  <si>
    <t>Uchazeč:</t>
  </si>
  <si>
    <t>Vyplň údaj</t>
  </si>
  <si>
    <t>Projektant:</t>
  </si>
  <si>
    <t>Archi Bim Ostrava - Pustkovec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</si>
  <si>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</si>
  <si>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</si>
  <si>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</si>
  <si>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</si>
  <si>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</si>
  <si>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</si>
  <si>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</si>
  <si>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</si>
  <si>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</si>
  <si>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</si>
  <si>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</si>
  <si>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</si>
  <si>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</si>
  <si>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</si>
  <si>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</si>
  <si>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</si>
  <si>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</si>
  <si>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</si>
  <si>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</si>
  <si>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</si>
  <si>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</si>
  <si>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</si>
  <si>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</si>
  <si>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</si>
  <si>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</si>
  <si>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</si>
  <si>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</si>
  <si>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</si>
  <si>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</si>
  <si>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</si>
  <si>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</si>
  <si>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</si>
  <si>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</si>
  <si>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</si>
  <si>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</si>
  <si>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</si>
  <si>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</si>
  <si>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</si>
  <si>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</si>
  <si>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</si>
  <si>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</si>
  <si>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</si>
  <si>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</si>
  <si>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</si>
  <si>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2102701</t>
  </si>
  <si>
    <t>Stavební část</t>
  </si>
  <si>
    <t>STA</t>
  </si>
  <si>
    <t>1</t>
  </si>
  <si>
    <t>{3f30a10d-1b6d-4173-93eb-93449656272d}</t>
  </si>
  <si>
    <t>2</t>
  </si>
  <si>
    <t>2102703</t>
  </si>
  <si>
    <t>Zdravotechnické instalace</t>
  </si>
  <si>
    <t>{338b5f72-d0d9-429f-b5b7-ca56acbff1b8}</t>
  </si>
  <si>
    <t>2102704</t>
  </si>
  <si>
    <t>Vzduchotechnika</t>
  </si>
  <si>
    <t>{2450a1b2-64e9-4267-89b4-5fe37df9af6c}</t>
  </si>
  <si>
    <t>2102705</t>
  </si>
  <si>
    <t>Vytápění</t>
  </si>
  <si>
    <t>{150a4d3c-3829-44da-b078-f911ffee5d1b}</t>
  </si>
  <si>
    <t>2102706</t>
  </si>
  <si>
    <t>Chlazení</t>
  </si>
  <si>
    <t>{24bcb508-2408-432d-ab67-e45c11bd0549}</t>
  </si>
  <si>
    <t>2102707</t>
  </si>
  <si>
    <t>Elektroinstalace</t>
  </si>
  <si>
    <t>{cb6d7a64-9f2b-4afb-b4fc-2fa32f66a7bb}</t>
  </si>
  <si>
    <t>2102708</t>
  </si>
  <si>
    <t>Slaboproudé elektroinstalace</t>
  </si>
  <si>
    <t>{69c4e41d-1672-480b-9e08-87d5a5c6c1dc}</t>
  </si>
  <si>
    <t>21027081</t>
  </si>
  <si>
    <t>Strukturovaná kabeláž</t>
  </si>
  <si>
    <t>Soupis</t>
  </si>
  <si>
    <t>{0f5a279d-fa1f-45e3-805b-039e15661155}</t>
  </si>
  <si>
    <t>21027082</t>
  </si>
  <si>
    <t>Elektronická kontrola vstupu</t>
  </si>
  <si>
    <t>{eb1e4fbd-41ef-4a80-a2d7-1652fc632f0e}</t>
  </si>
  <si>
    <t>21027083</t>
  </si>
  <si>
    <t>Kabelové trasy</t>
  </si>
  <si>
    <t>{fd75bffe-4143-41e7-983e-cb5fab2c43b2}</t>
  </si>
  <si>
    <t>21027084</t>
  </si>
  <si>
    <t>Vedlejší a ostatní náklady</t>
  </si>
  <si>
    <t>{ed00187f-57d1-4b4f-b932-08a17f25b118}</t>
  </si>
  <si>
    <t>KRYCÍ LIST SOUPISU PRACÍ</t>
  </si>
  <si>
    <t>Objekt:</t>
  </si>
  <si>
    <t>2102701 -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</si>
  <si>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</si>
  <si>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</si>
  <si>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</si>
  <si>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</si>
  <si>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</si>
  <si>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</si>
  <si>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</si>
  <si>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</si>
  <si>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</si>
  <si>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</si>
  <si>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</si>
  <si>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</si>
  <si>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722 - Zdravotechnika - vnitřní vodovod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</si>
  <si>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</si>
  <si>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</si>
  <si>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</si>
  <si>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</si>
  <si>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772 - Podlahy z kamene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</si>
  <si>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</si>
  <si>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</si>
  <si>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</si>
  <si>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</si>
  <si>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</si>
  <si>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</si>
  <si>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</si>
  <si>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</si>
  <si>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</si>
  <si>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</si>
  <si>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</si>
  <si>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</si>
  <si>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</si>
  <si>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</si>
  <si>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</si>
  <si>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</si>
  <si>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</si>
  <si>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</si>
  <si>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</si>
  <si>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</si>
  <si>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</si>
  <si>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</si>
  <si>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4</t>
  </si>
  <si>
    <t>K</t>
  </si>
  <si>
    <t>612325422</t>
  </si>
  <si>
    <t>Oprava vápenocementové omítky vnitřních ploch štukové dvouvrstvé, tloušťky do 20 mm a tloušťky štuku do 3 mm stěn, v rozsahu opravované plochy přes 10 do 30%</t>
  </si>
  <si>
    <t>m2</t>
  </si>
  <si>
    <t>CS ÚRS 2021 02</t>
  </si>
  <si>
    <t>-2072397876</t>
  </si>
  <si>
    <t>Online PSC</t>
  </si>
  <si>
    <t>https://podminky.urs.cz/item/CS_URS_2021_02/612325422</t>
  </si>
  <si>
    <t>VV</t>
  </si>
  <si>
    <t>2.np</t>
  </si>
  <si>
    <t>(14,725*2+48,025+5,95+3,7*2+2,0+5,85*6+6,0+5,55*2+8,26*2)*3,175</t>
  </si>
  <si>
    <t>(8,625*2+6,85*2)*4,05</t>
  </si>
  <si>
    <t>-(1,2*0,8*13+1,2*2,075*12+4,8*2,075*7)</t>
  </si>
  <si>
    <t>pilíře</t>
  </si>
  <si>
    <t>(0,25*2*6+0,45*4*10)*3,175</t>
  </si>
  <si>
    <t>Součet</t>
  </si>
  <si>
    <t>5</t>
  </si>
  <si>
    <t>622325202</t>
  </si>
  <si>
    <t>Oprava vápenocementové omítky vnějších ploch stupně členitosti 1 štukové stěn, v rozsahu opravované plochy přes 10 do 30%</t>
  </si>
  <si>
    <t>-532458977</t>
  </si>
  <si>
    <t>https://podminky.urs.cz/item/CS_URS_2021_02/622325202</t>
  </si>
  <si>
    <t>(15,575*2+42,0+28,2)*4,0</t>
  </si>
  <si>
    <t>622385202</t>
  </si>
  <si>
    <t>Oprava tenkovrstvé minerální omítky vnějších ploch stěn, v rozsahu opravované plochy přes 10 do 30%</t>
  </si>
  <si>
    <t>-835144538</t>
  </si>
  <si>
    <t>https://podminky.urs.cz/item/CS_URS_2021_02/622385202</t>
  </si>
  <si>
    <t>7</t>
  </si>
  <si>
    <t>632450134</t>
  </si>
  <si>
    <t>Potěr cementový vyrovnávací ze suchých směsí v ploše o průměrné (střední) tl. přes 40 do 50 mm</t>
  </si>
  <si>
    <t>224113635</t>
  </si>
  <si>
    <t>https://podminky.urs.cz/item/CS_URS_2021_02/632450134</t>
  </si>
  <si>
    <t>756,9-10,67</t>
  </si>
  <si>
    <t>8</t>
  </si>
  <si>
    <t>632451103</t>
  </si>
  <si>
    <t xml:space="preserve">Potěr cementový samonivelační ze suchých směsí tloušťky přes 5 do 10 mm </t>
  </si>
  <si>
    <t>114883173</t>
  </si>
  <si>
    <t>https://podminky.urs.cz/item/CS_URS_2021_02/632451103</t>
  </si>
  <si>
    <t>9</t>
  </si>
  <si>
    <t>642945111</t>
  </si>
  <si>
    <t>Osazování ocelových zárubní protipožárních nebo protiplynových dveří do vynechaného otvoru, s obetonováním, dveří jednokřídlových do 2,5 m2</t>
  </si>
  <si>
    <t>kus</t>
  </si>
  <si>
    <t>1782931296</t>
  </si>
  <si>
    <t>https://podminky.urs.cz/item/CS_URS_2021_02/642945111</t>
  </si>
  <si>
    <t>10</t>
  </si>
  <si>
    <t>M</t>
  </si>
  <si>
    <t>55331562</t>
  </si>
  <si>
    <t>zárubeň jednokřídlá ocelová pro zdění s protipožární úpravou tl stěny 110-150mm rozměru 800/1970, 2100mm</t>
  </si>
  <si>
    <t>-2033657331</t>
  </si>
  <si>
    <t>11</t>
  </si>
  <si>
    <t>642945112</t>
  </si>
  <si>
    <t>Osazování ocelových zárubní protipožárních nebo protiplynových dveří do vynechaného otvoru, s obetonováním, dveří dvoukřídlových přes 2,5 do 6,5 m2</t>
  </si>
  <si>
    <t>687437240</t>
  </si>
  <si>
    <t>https://podminky.urs.cz/item/CS_URS_2021_02/642945112</t>
  </si>
  <si>
    <t xml:space="preserve">D </t>
  </si>
  <si>
    <t>12</t>
  </si>
  <si>
    <t>55331721</t>
  </si>
  <si>
    <t>zárubeň dvoukřídlá ocelová pro dodatečnou montáž tl stěny 160-200mm rozměru 1600/1970, 2100mm</t>
  </si>
  <si>
    <t>-2087934081</t>
  </si>
  <si>
    <t>Ostatní konstrukce a práce, bourání</t>
  </si>
  <si>
    <t>13</t>
  </si>
  <si>
    <t>941211111</t>
  </si>
  <si>
    <t>Montáž lešení řadového rámového lehkého pracovního s podlahami s provozním zatížením tř. 3 do 200 kg/m2 šířky tř. SW06 přes 0,6 do 0,9 m, výšky do 10 m</t>
  </si>
  <si>
    <t>959402463</t>
  </si>
  <si>
    <t>https://podminky.urs.cz/item/CS_URS_2021_02/941211111</t>
  </si>
  <si>
    <t>venkovní</t>
  </si>
  <si>
    <t>(15,575*2+42,0+28,2+0,9*8)*8,3</t>
  </si>
  <si>
    <t>14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</si>
  <si>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</si>
  <si>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</si>
  <si>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342885966</t>
  </si>
  <si>
    <t>https://podminky.urs.cz/item/CS_URS_2021_02/941211211</t>
  </si>
  <si>
    <t>900,965*30</t>
  </si>
  <si>
    <t>941211811</t>
  </si>
  <si>
    <t>Demontáž lešení řadového rámového lehkého pracovního s provozním zatížením tř. 3 do 200 kg/m2 šířky tř. SW06 přes 0,6 do 0,9 m, výšky do 10 m</t>
  </si>
  <si>
    <t>-837802805</t>
  </si>
  <si>
    <t>https://podminky.urs.cz/item/CS_URS_2021_02/941211811</t>
  </si>
  <si>
    <t>900,965</t>
  </si>
  <si>
    <t>16</t>
  </si>
  <si>
    <t>949101111</t>
  </si>
  <si>
    <t>Lešení pomocné pracovní pro objekty pozemních staveb pro zatížení do 150 kg/m2, o výšce lešeňové podlahy do 1,9 m</t>
  </si>
  <si>
    <t>-1517316507</t>
  </si>
  <si>
    <t>https://podminky.urs.cz/item/CS_URS_2021_02/949101111</t>
  </si>
  <si>
    <t>17</t>
  </si>
  <si>
    <t>953943211</t>
  </si>
  <si>
    <t>Osazování drobných kovových předmětů kotvených do stěny hasicího přístroje</t>
  </si>
  <si>
    <t>1261125710</t>
  </si>
  <si>
    <t>https://podminky.urs.cz/item/CS_URS_2021_02/953943211</t>
  </si>
  <si>
    <t>18</t>
  </si>
  <si>
    <t>44932211</t>
  </si>
  <si>
    <t>přístroj hasicí ruční sněhový KS 5 BG</t>
  </si>
  <si>
    <t>1664969621</t>
  </si>
  <si>
    <t>19</t>
  </si>
  <si>
    <t>962031132</t>
  </si>
  <si>
    <t>Bourání příček z cihel, tvárnic nebo příčkovek z cihel pálených, plných nebo dutých na maltu vápennou nebo vápenocementovou, tl. do 100 mm</t>
  </si>
  <si>
    <t>1010797571</t>
  </si>
  <si>
    <t>https://podminky.urs.cz/item/CS_URS_2021_02/962031132</t>
  </si>
  <si>
    <t>(3,125+(0,15+0,25)*4+5,55-1,0+(0,85+0,453*2)*6+2,825*2+1,575+1,3)*3,4</t>
  </si>
  <si>
    <t>-(0,7+0,8*3)</t>
  </si>
  <si>
    <t>20</t>
  </si>
  <si>
    <t>962031133</t>
  </si>
  <si>
    <t>Bourání příček z cihel, tvárnic nebo příčkovek z cihel pálených, plných nebo dutých na maltu vápennou nebo vápenocementovou, tl. do 150 mm</t>
  </si>
  <si>
    <t>834466225</t>
  </si>
  <si>
    <t>https://podminky.urs.cz/item/CS_URS_2021_02/962031133</t>
  </si>
  <si>
    <t>(5,775+5,5*2+2,725+2,475*2+1,7+1,1*2+1,0+5,55*3+2,0+3,99+5,7)*3,4</t>
  </si>
  <si>
    <t>-(0,6+0,8*4+1,45*4)*2,0</t>
  </si>
  <si>
    <t>965041341</t>
  </si>
  <si>
    <t>Bourání mazanin škvárobetonových tl. do 100 mm, plochy přes 4 m2</t>
  </si>
  <si>
    <t>m3</t>
  </si>
  <si>
    <t>662616443</t>
  </si>
  <si>
    <t>https://podminky.urs.cz/item/CS_URS_2021_02/965041341</t>
  </si>
  <si>
    <t>772,930*0,068</t>
  </si>
  <si>
    <t>22</t>
  </si>
  <si>
    <t>965081223</t>
  </si>
  <si>
    <t>Bourání podlah z dlaždic bez podkladního lože nebo mazaniny, s jakoukoliv výplní spár keramických nebo xylolitových tl. přes 10 mm plochy přes 1 m2</t>
  </si>
  <si>
    <t>1334818732</t>
  </si>
  <si>
    <t>https://podminky.urs.cz/item/CS_URS_2021_02/965081223</t>
  </si>
  <si>
    <t>m.č.215</t>
  </si>
  <si>
    <t>1,77</t>
  </si>
  <si>
    <t>23</t>
  </si>
  <si>
    <t>968062376</t>
  </si>
  <si>
    <t>Vybourání dřevěných rámů oken s křídly, dveřních zárubní, vrat, stěn, ostění nebo obkladů rámů oken s křídly zdvojených, plochy do 4 m2</t>
  </si>
  <si>
    <t>-358668667</t>
  </si>
  <si>
    <t>https://podminky.urs.cz/item/CS_URS_2021_02/968062376</t>
  </si>
  <si>
    <t>1,2*2,075*12</t>
  </si>
  <si>
    <t>24</t>
  </si>
  <si>
    <t>968062377</t>
  </si>
  <si>
    <t>Vybourání dřevěných rámů oken s křídly, dveřních zárubní, vrat, stěn, ostění nebo obkladů rámů oken s křídly zdvojených, plochy přes 4 m2</t>
  </si>
  <si>
    <t>1338161062</t>
  </si>
  <si>
    <t>https://podminky.urs.cz/item/CS_URS_2021_02/968062377</t>
  </si>
  <si>
    <t>4,8*2,1*7</t>
  </si>
  <si>
    <t>25</t>
  </si>
  <si>
    <t>968072455</t>
  </si>
  <si>
    <t>Vybourání kovových rámů oken s křídly, dveřních zárubní, vrat, stěn, ostění nebo obkladů dveřních zárubní, plochy do 2 m2</t>
  </si>
  <si>
    <t>1737778634</t>
  </si>
  <si>
    <t>https://podminky.urs.cz/item/CS_URS_2021_02/968072455</t>
  </si>
  <si>
    <t>1.np  D</t>
  </si>
  <si>
    <t>0,8*2,0*2</t>
  </si>
  <si>
    <t>(0,7+0,8*8)*2,0</t>
  </si>
  <si>
    <t>26</t>
  </si>
  <si>
    <t>968072456</t>
  </si>
  <si>
    <t>Vybourání kovových rámů oken s křídly, dveřních zárubní, vrat, stěn, ostění nebo obkladů dveřních zárubní, plochy přes 2 m2</t>
  </si>
  <si>
    <t>2021883877</t>
  </si>
  <si>
    <t>https://podminky.urs.cz/item/CS_URS_2021_02/968072456</t>
  </si>
  <si>
    <t>1.np D</t>
  </si>
  <si>
    <t>1,6*2,0</t>
  </si>
  <si>
    <t>1,45*2,0*3</t>
  </si>
  <si>
    <t>27</t>
  </si>
  <si>
    <t>971033561</t>
  </si>
  <si>
    <t>Vybourání otvorů ve zdivu základovém nebo nadzákladovém z cihel, tvárnic, příčkovek z cihel pálených na maltu vápennou nebo vápenocementovou plochy do 1 m2, tl. do 600 mm</t>
  </si>
  <si>
    <t>323735428</t>
  </si>
  <si>
    <t>https://podminky.urs.cz/item/CS_URS_2021_02/971033561</t>
  </si>
  <si>
    <t>1,2*0,8*0,45*13</t>
  </si>
  <si>
    <t>28</t>
  </si>
  <si>
    <t>974031664</t>
  </si>
  <si>
    <t>Vysekání rýh ve zdivu cihelném na maltu vápennou nebo vápenocementovou pro vtahování nosníků do zdí, před vybouráním otvoru do hl. 150 mm, při v. nosníku do 150 mm</t>
  </si>
  <si>
    <t>m</t>
  </si>
  <si>
    <t>-1236753372</t>
  </si>
  <si>
    <t>https://podminky.urs.cz/item/CS_URS_2021_02/974031664</t>
  </si>
  <si>
    <t>1,5*3*13</t>
  </si>
  <si>
    <t>997</t>
  </si>
  <si>
    <t>Přesun sutě</t>
  </si>
  <si>
    <t>29</t>
  </si>
  <si>
    <t>997013113</t>
  </si>
  <si>
    <t>Vnitrostaveništní doprava suti a vybouraných hmot vodorovně do 50 m svisle s použitím mechanizace pro budovy a haly výšky přes 9 do 12 m</t>
  </si>
  <si>
    <t>t</t>
  </si>
  <si>
    <t>2108377283</t>
  </si>
  <si>
    <t>https://podminky.urs.cz/item/CS_URS_2021_02/997013113</t>
  </si>
  <si>
    <t>30</t>
  </si>
  <si>
    <t>997013501</t>
  </si>
  <si>
    <t>Odvoz suti a vybouraných hmot na skládku nebo meziskládku se složením, na vzdálenost do 1 km</t>
  </si>
  <si>
    <t>-126953758</t>
  </si>
  <si>
    <t>https://podminky.urs.cz/item/CS_URS_2021_02/997013501</t>
  </si>
  <si>
    <t>31</t>
  </si>
  <si>
    <t>997013509</t>
  </si>
  <si>
    <t>Odvoz suti a vybouraných hmot na skládku nebo meziskládku se složením, na vzdálenost Příplatek k ceně za každý další i započatý 1 km přes 1 km</t>
  </si>
  <si>
    <t>-190396160</t>
  </si>
  <si>
    <t>https://podminky.urs.cz/item/CS_URS_2021_02/997013509</t>
  </si>
  <si>
    <t>230,965*14</t>
  </si>
  <si>
    <t>32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</si>
  <si>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</si>
  <si>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</si>
  <si>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-302975093</t>
  </si>
  <si>
    <t>https://podminky.urs.cz/item/CS_URS_2021_02/997013869</t>
  </si>
  <si>
    <t>230,965</t>
  </si>
  <si>
    <t>998</t>
  </si>
  <si>
    <t>Přesun hmot</t>
  </si>
  <si>
    <t>33</t>
  </si>
  <si>
    <t>998012102</t>
  </si>
  <si>
    <t>Přesun hmot pro budovy občanské výstavby, bydlení, výrobu a služby s nosnou svislou konstrukcí monolitickou betonovou tyčovou s vyzdívaným obvodovým pláštěm vodorovná dopravní vzdálenost do 100 m pro budovy výšky přes 6 do 12 m</t>
  </si>
  <si>
    <t>1507048329</t>
  </si>
  <si>
    <t>https://podminky.urs.cz/item/CS_URS_2021_02/998012102</t>
  </si>
  <si>
    <t>PSV</t>
  </si>
  <si>
    <t>Práce a dodávky PSV</t>
  </si>
  <si>
    <t>711</t>
  </si>
  <si>
    <t>Izolace proti vodě, vlhkosti a plynům</t>
  </si>
  <si>
    <t>34</t>
  </si>
  <si>
    <t>711131811</t>
  </si>
  <si>
    <t>Odstranění izolace proti zemní vlhkosti na ploše vodorovné V</t>
  </si>
  <si>
    <t>-1079875307</t>
  </si>
  <si>
    <t>https://podminky.urs.cz/item/CS_URS_2021_02/711131811</t>
  </si>
  <si>
    <t>772,930</t>
  </si>
  <si>
    <t>713</t>
  </si>
  <si>
    <t>Izolace tepelné</t>
  </si>
  <si>
    <t>35</t>
  </si>
  <si>
    <t>713121111</t>
  </si>
  <si>
    <t>Montáž tepelné izolace podlah rohožemi, pásy, deskami, dílci, bloky (izolační materiál ve specifikaci) kladenými volně jednovrstvá</t>
  </si>
  <si>
    <t>-1939341244</t>
  </si>
  <si>
    <t>https://podminky.urs.cz/item/CS_URS_2021_02/713121111</t>
  </si>
  <si>
    <t>kročejová izolacce podlah</t>
  </si>
  <si>
    <t>36</t>
  </si>
  <si>
    <t>28376558</t>
  </si>
  <si>
    <t>deska polystyrénová pro snížení kročejového hluku (max. zatížení 6,5 kN/m2) tl 40mm</t>
  </si>
  <si>
    <t>369649695</t>
  </si>
  <si>
    <t>746,23*1,02 'Přepočtené koeficientem množství</t>
  </si>
  <si>
    <t>37</t>
  </si>
  <si>
    <t>713191132</t>
  </si>
  <si>
    <t>Montáž tepelné izolace stavebních konstrukcí - doplňky a konstrukční součásti podlah, stropů vrchem nebo střech překrytím fólií separační z PE</t>
  </si>
  <si>
    <t>-2118189867</t>
  </si>
  <si>
    <t>https://podminky.urs.cz/item/CS_URS_2021_02/713191132</t>
  </si>
  <si>
    <t>38</t>
  </si>
  <si>
    <t>28329042</t>
  </si>
  <si>
    <t>fólie PE separační či ochranná tl 0,2mm</t>
  </si>
  <si>
    <t>1026695767</t>
  </si>
  <si>
    <t>746,23*1,1655 'Přepočtené koeficientem množství</t>
  </si>
  <si>
    <t>39</t>
  </si>
  <si>
    <t>998713102</t>
  </si>
  <si>
    <t>Přesun hmot pro izolace tepelné stanovený z hmotnosti přesunovaného materiálu vodorovná dopravní vzdálenost do 50 m v objektech výšky přes 6 m do 12 m</t>
  </si>
  <si>
    <t>281331817</t>
  </si>
  <si>
    <t>https://podminky.urs.cz/item/CS_URS_2021_02/998713102</t>
  </si>
  <si>
    <t>722</t>
  </si>
  <si>
    <t>Zdravotechnika - vnitřní vodovod</t>
  </si>
  <si>
    <t>40</t>
  </si>
  <si>
    <t>722254116</t>
  </si>
  <si>
    <t>Požární příslušenství a armatury hydrantové skříně vnitřní s výzbrojí C 52 (polyesterová hadice)</t>
  </si>
  <si>
    <t>soubor</t>
  </si>
  <si>
    <t>1429574505</t>
  </si>
  <si>
    <t>https://podminky.urs.cz/item/CS_URS_2021_02/722254116</t>
  </si>
  <si>
    <t>41</t>
  </si>
  <si>
    <t>722259115</t>
  </si>
  <si>
    <t>Požární příslušenství a armatury hydrantové skříně ostatní příslušenství skříň pro ruční hasicí přístroj</t>
  </si>
  <si>
    <t>1595394028</t>
  </si>
  <si>
    <t>https://podminky.urs.cz/item/CS_URS_2021_02/722259115</t>
  </si>
  <si>
    <t>42</t>
  </si>
  <si>
    <t>44932114</t>
  </si>
  <si>
    <t>přístroj hasicí ruční práškový PG 6 LE</t>
  </si>
  <si>
    <t>862628357</t>
  </si>
  <si>
    <t>43</t>
  </si>
  <si>
    <t>998722102</t>
  </si>
  <si>
    <t>Přesun hmot pro vnitřní vodovod stanovený z hmotnosti přesunovaného materiálu vodorovná dopravní vzdálenost do 50 m v objektech výšky přes 6 do 12 m</t>
  </si>
  <si>
    <t>-512838162</t>
  </si>
  <si>
    <t>https://podminky.urs.cz/item/CS_URS_2021_02/998722102</t>
  </si>
  <si>
    <t>762</t>
  </si>
  <si>
    <t>Konstrukce tesařské</t>
  </si>
  <si>
    <t>44</t>
  </si>
  <si>
    <t>762711PRC</t>
  </si>
  <si>
    <t xml:space="preserve">Demontáž prostorových vázaných konstrukcí z řeziva hraněného nebo polohraněného-dřevěná kontsrukce pódia včetně přístupových schodišť vč.likvidace odpadu </t>
  </si>
  <si>
    <t>-2035898245</t>
  </si>
  <si>
    <t>m.č.207+209</t>
  </si>
  <si>
    <t>763</t>
  </si>
  <si>
    <t>Konstrukce suché výstavby</t>
  </si>
  <si>
    <t>45</t>
  </si>
  <si>
    <t>763111462</t>
  </si>
  <si>
    <t>Příčka ze sádrokartonových desek s nosnou konstrukcí z jednoduchých ocelových profilů UW, CW dvojitě opláštěná deskami akustickými tl. 2 x 12,5 mm s izolací, EI 90, příčka tl. 150 mm, profil 100, Rw do 61 dB</t>
  </si>
  <si>
    <t>-803694569</t>
  </si>
  <si>
    <t>https://podminky.urs.cz/item/CS_URS_2021_02/763111462</t>
  </si>
  <si>
    <t>1.np Z 01</t>
  </si>
  <si>
    <t>5,55*3,4</t>
  </si>
  <si>
    <t>(5,55*2+2,775+2,475*6)*3,175</t>
  </si>
  <si>
    <t>(2,0+3,85+3,4+9,327*3+1,1+1,935+4,265+1,35+6,21+1,315)*4,05</t>
  </si>
  <si>
    <t>(5,55+6,15*2+3,375+5,25)*3,175</t>
  </si>
  <si>
    <t>46</t>
  </si>
  <si>
    <t>763121411</t>
  </si>
  <si>
    <t>Stěna předsazená ze sádrokartonových desek s nosnou konstrukcí z ocelových profilů CW, UW jednoduše opláštěná deskou standardní A tl. 12,5 mm bez izolace, EI 15, stěna tl. 62,5 mm, profil 50</t>
  </si>
  <si>
    <t>-128908332</t>
  </si>
  <si>
    <t>https://podminky.urs.cz/item/CS_URS_2021_02/763121411</t>
  </si>
  <si>
    <t>2 np  Z 02</t>
  </si>
  <si>
    <t>(0,5*0,25*2)*3,325+(1,035+0,25+(0,6+0,25)*2)*4,05</t>
  </si>
  <si>
    <t>(1,045+0,25+0,582+0,25+0,5+0,25*2+1,5+0,25+0,675+0,25)*3,175</t>
  </si>
  <si>
    <t>m.č.220-223</t>
  </si>
  <si>
    <t>9,327*2,0*4</t>
  </si>
  <si>
    <t>47</t>
  </si>
  <si>
    <t>76312144PRC</t>
  </si>
  <si>
    <t>Stěna předsazená ze sádrokartonových desek s nosnou konstrukcí z ocelových profilů CW, UW jednoduše opláštěná deskou akustickou perforovanou tl. 12,5 mm s izolací, EI 30, stěna tl. 90 mm, profil 75, Rw do 25 dB</t>
  </si>
  <si>
    <t>vlastní</t>
  </si>
  <si>
    <t>319563062</t>
  </si>
  <si>
    <t>2.np   m.č. 220-223   Z 03</t>
  </si>
  <si>
    <t>9,327*2,05*4</t>
  </si>
  <si>
    <t>48</t>
  </si>
  <si>
    <t>763131491</t>
  </si>
  <si>
    <t>Podhled ze sádrokartonových desek dvouvrstvá zavěšená spodní konstrukce z ocelových profilů CD, UD jednoduše opláštěná deskou akustickou, tl. 12,5 mm, , REI do 90</t>
  </si>
  <si>
    <t>-1923435589</t>
  </si>
  <si>
    <t>https://podminky.urs.cz/item/CS_URS_2021_02/763131491</t>
  </si>
  <si>
    <t>dle tabulky podhledů  PH 4</t>
  </si>
  <si>
    <t>134,52</t>
  </si>
  <si>
    <t>49</t>
  </si>
  <si>
    <t>76313149PRC</t>
  </si>
  <si>
    <t>Podhled ze sádrokartonových desek dvouvrstvá zavěšená spodní konstrukce z ocelových profilů CD, UD jednoduše opláštěná deskou akustickou, perforovanou tl. 12,5 mm, s izolací, REI do 90</t>
  </si>
  <si>
    <t>1567383056</t>
  </si>
  <si>
    <t>dle tabulky podhledů PH 3</t>
  </si>
  <si>
    <t>242,61</t>
  </si>
  <si>
    <t>50</t>
  </si>
  <si>
    <t>763131831</t>
  </si>
  <si>
    <t>Demontáž podhledu nebo samostatného požárního předělu ze sádrokartonových desek s nosnou konstrukcí jednovrstvou z ocelových profilů, opláštění jednoduché</t>
  </si>
  <si>
    <t>-825410096</t>
  </si>
  <si>
    <t>https://podminky.urs.cz/item/CS_URS_2021_02/763131831</t>
  </si>
  <si>
    <t>772,93</t>
  </si>
  <si>
    <t>51</t>
  </si>
  <si>
    <t>763132811</t>
  </si>
  <si>
    <t>Demontáž podhledu nebo samostatného požárního předělu ze sádrokartonových desek desek, opláštění jednoduché</t>
  </si>
  <si>
    <t>1412844373</t>
  </si>
  <si>
    <t>https://podminky.urs.cz/item/CS_URS_2021_02/763132811</t>
  </si>
  <si>
    <t>-(10,83+54,09+363,81+23,9)</t>
  </si>
  <si>
    <t>52</t>
  </si>
  <si>
    <t>763135102</t>
  </si>
  <si>
    <t>Montáž sádrokartonového podhledu kazetového demontovatelného, velikosti kazet 600x600 mm včetně zavěšené nosné konstrukce polozapuštěné</t>
  </si>
  <si>
    <t>-1969142687</t>
  </si>
  <si>
    <t>https://podminky.urs.cz/item/CS_URS_2021_02/763135102</t>
  </si>
  <si>
    <t>Dle tabulky podhledů  PH 1</t>
  </si>
  <si>
    <t>332,79-10,67</t>
  </si>
  <si>
    <t>PH 5</t>
  </si>
  <si>
    <t>50,41</t>
  </si>
  <si>
    <t>53</t>
  </si>
  <si>
    <t>59030575</t>
  </si>
  <si>
    <t>podhled kazetový děrovaný kruh 6,5mm, polozapuštěný rastr tl 10mm 600x600mm</t>
  </si>
  <si>
    <t>23013260</t>
  </si>
  <si>
    <t>372,53*1,05 'Přepočtené koeficientem množství</t>
  </si>
  <si>
    <t>54</t>
  </si>
  <si>
    <t>763135812</t>
  </si>
  <si>
    <t>Demontáž podhledu sádrokartonového kazetového na zavěšeném na roštu polozapuštěném</t>
  </si>
  <si>
    <t>-118711464</t>
  </si>
  <si>
    <t>https://podminky.urs.cz/item/CS_URS_2021_02/763135812</t>
  </si>
  <si>
    <t>10,83+54,09+363,81+23,9</t>
  </si>
  <si>
    <t>55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</si>
  <si>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</si>
  <si>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</si>
  <si>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-1067628743</t>
  </si>
  <si>
    <t>https://podminky.urs.cz/item/CS_URS_2021_02/998763302</t>
  </si>
  <si>
    <t>766</t>
  </si>
  <si>
    <t>Konstrukce truhlářské</t>
  </si>
  <si>
    <t>59</t>
  </si>
  <si>
    <t>766431821</t>
  </si>
  <si>
    <t>Demontáž obložení sloupů nebo pilířů palubkami</t>
  </si>
  <si>
    <t>-1545451338</t>
  </si>
  <si>
    <t>https://podminky.urs.cz/item/CS_URS_2021_02/766431821</t>
  </si>
  <si>
    <t>(0,85+0,453*2)*2,4*6+0,45*4*2,4*4+(0,45+0,3*2)*2,4*4</t>
  </si>
  <si>
    <t>60</t>
  </si>
  <si>
    <t>766431822</t>
  </si>
  <si>
    <t>Demontáž obložení sloupů nebo pilířů podkladových roštů</t>
  </si>
  <si>
    <t>155083598</t>
  </si>
  <si>
    <t>https://podminky.urs.cz/item/CS_URS_2021_02/766431822</t>
  </si>
  <si>
    <t>62</t>
  </si>
  <si>
    <t>766660021</t>
  </si>
  <si>
    <t>Montáž dveřních křídel dřevěných nebo plastových otevíravých do ocelové zárubně protipožárních jednokřídlových, šířky do 800 mm</t>
  </si>
  <si>
    <t>-1280164323</t>
  </si>
  <si>
    <t>https://podminky.urs.cz/item/CS_URS_2021_02/766660021</t>
  </si>
  <si>
    <t>E</t>
  </si>
  <si>
    <t>63</t>
  </si>
  <si>
    <t>61162038</t>
  </si>
  <si>
    <t>dveře jednokřídlé dřevotřískové protipožární EI (EW) 30 D3 povrch fóliový plné 800x1970-2100mm</t>
  </si>
  <si>
    <t>-590779341</t>
  </si>
  <si>
    <t xml:space="preserve">E </t>
  </si>
  <si>
    <t>64</t>
  </si>
  <si>
    <t>766660031</t>
  </si>
  <si>
    <t>Montáž dveřních křídel dřevěných nebo plastových otevíravých do ocelové zárubně protipožárních dvoukřídlových jakékoliv šířky</t>
  </si>
  <si>
    <t>371456115</t>
  </si>
  <si>
    <t>https://podminky.urs.cz/item/CS_URS_2021_02/766660031</t>
  </si>
  <si>
    <t>65</t>
  </si>
  <si>
    <t>61162068</t>
  </si>
  <si>
    <t>dveře dvoukřídlé dřevotřískové protipožární EI (EW) 30 D3 povrch fóliový plné 1600x1970-2100mm</t>
  </si>
  <si>
    <t>-1719049507</t>
  </si>
  <si>
    <t>66</t>
  </si>
  <si>
    <t>766660717</t>
  </si>
  <si>
    <t>Montáž dveřních doplňků samozavírače na zárubeň ocelovou</t>
  </si>
  <si>
    <t>-946881017</t>
  </si>
  <si>
    <t>https://podminky.urs.cz/item/CS_URS_2021_02/766660717</t>
  </si>
  <si>
    <t>C</t>
  </si>
  <si>
    <t>3</t>
  </si>
  <si>
    <t>67</t>
  </si>
  <si>
    <t>54917265</t>
  </si>
  <si>
    <t>samozavírač dveří hydraulický K214 č.14 zlatá bronz</t>
  </si>
  <si>
    <t>-2033396530</t>
  </si>
  <si>
    <t>68</t>
  </si>
  <si>
    <t>766691912</t>
  </si>
  <si>
    <t>Ostatní práce vyvěšení nebo zavěšení křídel s případným uložením a opětovným zavěšením po provedení stavebních změn dřevěných okenních, plochy přes 1,5 m2</t>
  </si>
  <si>
    <t>488102373</t>
  </si>
  <si>
    <t>https://podminky.urs.cz/item/CS_URS_2021_02/766691912</t>
  </si>
  <si>
    <t>12+4*7</t>
  </si>
  <si>
    <t>69</t>
  </si>
  <si>
    <t>766691914</t>
  </si>
  <si>
    <t>Ostatní práce vyvěšení nebo zavěšení křídel s případným uložením a opětovným zavěšením po provedení stavebních změn dřevěných dveřních, plochy do 2 m2</t>
  </si>
  <si>
    <t>409308295</t>
  </si>
  <si>
    <t>https://podminky.urs.cz/item/CS_URS_2021_02/766691914</t>
  </si>
  <si>
    <t>vyvěšení a zavěšení</t>
  </si>
  <si>
    <t>1.np</t>
  </si>
  <si>
    <t>2*2</t>
  </si>
  <si>
    <t>9+3*2</t>
  </si>
  <si>
    <t>74</t>
  </si>
  <si>
    <t>76699 PRC</t>
  </si>
  <si>
    <t xml:space="preserve">Demontáž dřevěných budek ,odstranění dřevěného pultu vč.nástěěnek a dalšího vybavení,odstranění stojanú s háčky v 1.np </t>
  </si>
  <si>
    <t>-2097101011</t>
  </si>
  <si>
    <t>75</t>
  </si>
  <si>
    <t>998766102</t>
  </si>
  <si>
    <t>Přesun hmot pro konstrukce truhlářské stanovený z hmotnosti přesunovaného materiálu vodorovná dopravní vzdálenost do 50 m v objektech výšky přes 6 do 12 m</t>
  </si>
  <si>
    <t>1152241949</t>
  </si>
  <si>
    <t>https://podminky.urs.cz/item/CS_URS_2021_02/998766102</t>
  </si>
  <si>
    <t>767</t>
  </si>
  <si>
    <t>Konstrukce zámečnické</t>
  </si>
  <si>
    <t>76</t>
  </si>
  <si>
    <t>767151230</t>
  </si>
  <si>
    <t>Montáž přestavitelných a mobilních příček přestavitelných rámových modul výšky přes 3 do 4 m celoprosklený</t>
  </si>
  <si>
    <t>1854161893</t>
  </si>
  <si>
    <t>https://podminky.urs.cz/item/CS_URS_2021_02/767151230</t>
  </si>
  <si>
    <t>Dle tabulky prosklených příček  PP1 - PP10</t>
  </si>
  <si>
    <t>(1,799*2+2,19+1,725+2,79+1,82+5,55*6+2,735+3,19+4,2*4)*3,175</t>
  </si>
  <si>
    <t>77</t>
  </si>
  <si>
    <t>59054785PRC</t>
  </si>
  <si>
    <t>příčka interiérová přestavitelná rámová celoprosklená, š modulu 1,2m, v nad 3m, tl 100mm požární</t>
  </si>
  <si>
    <t>-163750627</t>
  </si>
  <si>
    <t>PP 1-PP 5</t>
  </si>
  <si>
    <t>(1,799*2+2,19+1,725+2,79+1,82)*3,175</t>
  </si>
  <si>
    <t>78</t>
  </si>
  <si>
    <t>59054796PRC</t>
  </si>
  <si>
    <t>příčka přestavitelná  rámová celoprosklená (2x zasklená ESG 12mm) , výška nad 3m akustická</t>
  </si>
  <si>
    <t>-729951935</t>
  </si>
  <si>
    <t>PP 6-PP 10</t>
  </si>
  <si>
    <t>((5,55-1,0)*6+1,735+3,19+(4,2-1,0)*4)*3,175</t>
  </si>
  <si>
    <t>79</t>
  </si>
  <si>
    <t>59054797PRC</t>
  </si>
  <si>
    <t>modul dveřní pro přestavitelnou příčku, dveře jednokřídlové dvojtě celoprosklené s nadsvětlíkem š 940mm v modulu lehké bezrámové příčky- kompletní provedení</t>
  </si>
  <si>
    <t>283201637</t>
  </si>
  <si>
    <t>PP 6,7,9,10</t>
  </si>
  <si>
    <t>1,0*3,175*11</t>
  </si>
  <si>
    <t>80</t>
  </si>
  <si>
    <t>767584153</t>
  </si>
  <si>
    <t>Montáž kovových podhledů kazetových, z kazet velikosti 600 x 600 mm, plochy přes 20 m2</t>
  </si>
  <si>
    <t>148013478</t>
  </si>
  <si>
    <t>https://podminky.urs.cz/item/CS_URS_2021_02/767584153</t>
  </si>
  <si>
    <t>dle tabulky podhledů  PH 2</t>
  </si>
  <si>
    <t>81</t>
  </si>
  <si>
    <t>1941803PRC</t>
  </si>
  <si>
    <t>Podhledová kazeta z hliníkového thokovu se skrytou konsrukcí na clip-in systém</t>
  </si>
  <si>
    <t>415642687</t>
  </si>
  <si>
    <t>50,41*1,05 'Přepočtené koeficientem množství</t>
  </si>
  <si>
    <t>91</t>
  </si>
  <si>
    <t>767640111</t>
  </si>
  <si>
    <t>Montáž dveří Al jednokřídlových bez nadsvětlíku</t>
  </si>
  <si>
    <t>165303278</t>
  </si>
  <si>
    <t>https://podminky.urs.cz/item/CS_URS_2021_02/767640111</t>
  </si>
  <si>
    <t>D06+D10</t>
  </si>
  <si>
    <t>92</t>
  </si>
  <si>
    <t>767640112</t>
  </si>
  <si>
    <t>Montáž dveří Al jednokřídlových s nadsvětlíkem</t>
  </si>
  <si>
    <t>-201212276</t>
  </si>
  <si>
    <t>https://podminky.urs.cz/item/CS_URS_2021_02/767640112</t>
  </si>
  <si>
    <t>D001-D08</t>
  </si>
  <si>
    <t>8-1</t>
  </si>
  <si>
    <t>93</t>
  </si>
  <si>
    <t>55341337</t>
  </si>
  <si>
    <t>dveře jednokřídlé Al prosklené s nadsvětlíkem max rozměru otvoru 3,3m2-kompletní dodávka dle tabulky dveří</t>
  </si>
  <si>
    <t>-2022486756</t>
  </si>
  <si>
    <t>tabulka dveří výjres č. D.1.4.6</t>
  </si>
  <si>
    <t>2,41*7</t>
  </si>
  <si>
    <t>94</t>
  </si>
  <si>
    <t>55341331</t>
  </si>
  <si>
    <t>dveře jednokřídlé Al prosklené max rozměru otvoru 2,42m2 kompletní dodávka dle tabulky dveří</t>
  </si>
  <si>
    <t>1005404604</t>
  </si>
  <si>
    <t>1,94</t>
  </si>
  <si>
    <t>95</t>
  </si>
  <si>
    <t>55341332</t>
  </si>
  <si>
    <t>dveře jednokřídlé Al prosklené max rozměru otvoru 2,42m2 EW15DP 3C kompletní dodávka dle tabulky dveří</t>
  </si>
  <si>
    <t>-908425435</t>
  </si>
  <si>
    <t>96</t>
  </si>
  <si>
    <t>998767102</t>
  </si>
  <si>
    <t>Přesun hmot pro zámečnické konstrukce stanovený z hmotnosti přesunovaného materiálu vodorovná dopravní vzdálenost do 50 m v objektech výšky přes 6 do 12 m</t>
  </si>
  <si>
    <t>1891244781</t>
  </si>
  <si>
    <t>https://podminky.urs.cz/item/CS_URS_2021_02/998767102</t>
  </si>
  <si>
    <t>772</t>
  </si>
  <si>
    <t>Podlahy z kamene</t>
  </si>
  <si>
    <t>97</t>
  </si>
  <si>
    <t>772231811</t>
  </si>
  <si>
    <t>Demontáž obkladů schodišťových stupňů z kamenných desek do suti stupnic z tvrdých kamenů kladených do malty</t>
  </si>
  <si>
    <t>-1008178989</t>
  </si>
  <si>
    <t>https://podminky.urs.cz/item/CS_URS_2021_02/772231811</t>
  </si>
  <si>
    <t>1,8*22*2</t>
  </si>
  <si>
    <t>98</t>
  </si>
  <si>
    <t>772522811</t>
  </si>
  <si>
    <t>Demontáž dlažby z kamene do suti z tvrdých kamenů kladených do malty</t>
  </si>
  <si>
    <t>86878069</t>
  </si>
  <si>
    <t>https://podminky.urs.cz/item/CS_URS_2021_02/772522811</t>
  </si>
  <si>
    <t>3,7*1,63*2+1,5*1,63+68,41+1,5*1,7+41,14</t>
  </si>
  <si>
    <t>775</t>
  </si>
  <si>
    <t>Podlahy skládané</t>
  </si>
  <si>
    <t>99</t>
  </si>
  <si>
    <t>775411810</t>
  </si>
  <si>
    <t>Demontáž soklíků nebo lišt dřevěných do suti přibíjených</t>
  </si>
  <si>
    <t>2064438790</t>
  </si>
  <si>
    <t>https://podminky.urs.cz/item/CS_URS_2021_02/775411810</t>
  </si>
  <si>
    <t>(11,5+5,775+2,875+3,125+29,85+14,775)*2</t>
  </si>
  <si>
    <t>100</t>
  </si>
  <si>
    <t>775511830</t>
  </si>
  <si>
    <t>Demontáž podlah vlysových do suti bez lišt přibíjených</t>
  </si>
  <si>
    <t>-1506700919</t>
  </si>
  <si>
    <t>https://podminky.urs.cz/item/CS_URS_2021_02/775511830</t>
  </si>
  <si>
    <t>67,33+363,81</t>
  </si>
  <si>
    <t>776</t>
  </si>
  <si>
    <t>Podlahy povlakové</t>
  </si>
  <si>
    <t>101</t>
  </si>
  <si>
    <t>776111311</t>
  </si>
  <si>
    <t>Příprava podkladu vysátí podlah</t>
  </si>
  <si>
    <t>-1798727791</t>
  </si>
  <si>
    <t>https://podminky.urs.cz/item/CS_URS_2021_02/776111311</t>
  </si>
  <si>
    <t>102</t>
  </si>
  <si>
    <t>776121112</t>
  </si>
  <si>
    <t>Příprava podkladu penetrace vodou ředitelná podlah</t>
  </si>
  <si>
    <t>-1999596745</t>
  </si>
  <si>
    <t>https://podminky.urs.cz/item/CS_URS_2021_02/776121112</t>
  </si>
  <si>
    <t>103</t>
  </si>
  <si>
    <t>776201812</t>
  </si>
  <si>
    <t>Demontáž povlakových podlahovin lepených ručně s podložkou</t>
  </si>
  <si>
    <t>1258579313</t>
  </si>
  <si>
    <t>https://podminky.urs.cz/item/CS_URS_2021_02/776201812</t>
  </si>
  <si>
    <t>8,95+8,71+10,83+54,09+23,9+68,82+6,35+7,76</t>
  </si>
  <si>
    <t>104</t>
  </si>
  <si>
    <t>776231111</t>
  </si>
  <si>
    <t>Montáž podlahovin z vinylu lepením lamel nebo čtverců standardním lepidlem</t>
  </si>
  <si>
    <t>-2125096828</t>
  </si>
  <si>
    <t>https://podminky.urs.cz/item/CS_URS_2021_02/776231111</t>
  </si>
  <si>
    <t>dle tabulky podlah - vinyl</t>
  </si>
  <si>
    <t>123,31+7,73+20,54+4,88+63,69+64,51+80,37+80,44+12,95+5,0+4,83+20,53-10,67</t>
  </si>
  <si>
    <t>schodišťové stupně</t>
  </si>
  <si>
    <t>-79,2*0,3</t>
  </si>
  <si>
    <t>105</t>
  </si>
  <si>
    <t>28411051</t>
  </si>
  <si>
    <t>dílce vinylové tl 2,5mm, nášlapná vrstva 0,55mm, úprava PUR, třída zátěže 23/33/42, otlak 0,05mm, R10, třída otěru T, hořlavost Bfl S1, bez ftalátů</t>
  </si>
  <si>
    <t>840459627</t>
  </si>
  <si>
    <t>477,56482086792*1,1 'Přepočtené koeficientem množství</t>
  </si>
  <si>
    <t>106</t>
  </si>
  <si>
    <t>776241121</t>
  </si>
  <si>
    <t>Montáž podlahovin ze sametového vinylu lepením pásů vzorovaných</t>
  </si>
  <si>
    <t>-236802373</t>
  </si>
  <si>
    <t>https://podminky.urs.cz/item/CS_URS_2021_02/776241121</t>
  </si>
  <si>
    <t>107</t>
  </si>
  <si>
    <t>28411080</t>
  </si>
  <si>
    <t>vinyl sametový vyrobený systémem vločkování tl 4,3mm, nylon 6.6, hustota vlákna 70mil/m2, zátěž 33, R10, hořlavost Bfl S1, útlum 20dB</t>
  </si>
  <si>
    <t>-847053485</t>
  </si>
  <si>
    <t>237,643634918953*1,1 'Přepočtené koeficientem množství</t>
  </si>
  <si>
    <t>108</t>
  </si>
  <si>
    <t>776341111</t>
  </si>
  <si>
    <t>Montáž podlahovin z vinylu na schodišťové stupně stupnic, šířky do 300 mm</t>
  </si>
  <si>
    <t>-1844177518</t>
  </si>
  <si>
    <t>https://podminky.urs.cz/item/CS_URS_2021_02/776341111</t>
  </si>
  <si>
    <t>109</t>
  </si>
  <si>
    <t>776421111</t>
  </si>
  <si>
    <t>Montáž lišt obvodových lepených</t>
  </si>
  <si>
    <t>416971094</t>
  </si>
  <si>
    <t>https://podminky.urs.cz/item/CS_URS_2021_02/776421111</t>
  </si>
  <si>
    <t>koberec</t>
  </si>
  <si>
    <t>(5,95+6,85+4,6*2+3,375+2,325+5,95+2,775+5,85*5+5,55+2,999+2,91*7+6,15*2+4,65+6,0+5,85+3,375+2,475+2,625)*2</t>
  </si>
  <si>
    <t>-0,8*15</t>
  </si>
  <si>
    <t>vinyl</t>
  </si>
  <si>
    <t>(2,0*2+2,58+6,677+8,625*2+6,85*2+9,327*4+3,7*2)*2</t>
  </si>
  <si>
    <t>(1,63*2+2,129*2+1,7)*2</t>
  </si>
  <si>
    <t>(42,75+6,185+3,19)*2</t>
  </si>
  <si>
    <t>-(0,8*15+1,6*4+0,8*12)</t>
  </si>
  <si>
    <t>110</t>
  </si>
  <si>
    <t>69751204</t>
  </si>
  <si>
    <t>lišta kobercová 55x9mm</t>
  </si>
  <si>
    <t>-633846590</t>
  </si>
  <si>
    <t>251,738</t>
  </si>
  <si>
    <t>251,738*1,02 'Přepočtené koeficientem množství</t>
  </si>
  <si>
    <t>111</t>
  </si>
  <si>
    <t>28411009</t>
  </si>
  <si>
    <t>lišta soklová PVC 18x80mm</t>
  </si>
  <si>
    <t>31999850</t>
  </si>
  <si>
    <t>524,254-251,738</t>
  </si>
  <si>
    <t>272,516*1,02 'Přepočtené koeficientem množství</t>
  </si>
  <si>
    <t>112</t>
  </si>
  <si>
    <t>776431111</t>
  </si>
  <si>
    <t>Montáž schodišťových hran kovových nebo plastových lepených</t>
  </si>
  <si>
    <t>-29024556</t>
  </si>
  <si>
    <t>https://podminky.urs.cz/item/CS_URS_2021_02/776431111</t>
  </si>
  <si>
    <t>79,2</t>
  </si>
  <si>
    <t>113</t>
  </si>
  <si>
    <t>28342162</t>
  </si>
  <si>
    <t>hrana schodová s lemovým ukončením z PVC 30x42x3mm</t>
  </si>
  <si>
    <t>-482013041</t>
  </si>
  <si>
    <t>79,2*1,02 'Přepočtené koeficientem množství</t>
  </si>
  <si>
    <t>114</t>
  </si>
  <si>
    <t>776991821</t>
  </si>
  <si>
    <t>Ostatní práce odstranění lepidla ručně z podlah</t>
  </si>
  <si>
    <t>-297616955</t>
  </si>
  <si>
    <t>https://podminky.urs.cz/item/CS_URS_2021_02/776991821</t>
  </si>
  <si>
    <t>115</t>
  </si>
  <si>
    <t>998776102</t>
  </si>
  <si>
    <t>Přesun hmot pro podlahy povlakové stanovený z hmotnosti přesunovaného materiálu vodorovná dopravní vzdálenost do 50 m v objektech výšky přes 6 do 12 m</t>
  </si>
  <si>
    <t>-498172361</t>
  </si>
  <si>
    <t>https://podminky.urs.cz/item/CS_URS_2021_02/998776102</t>
  </si>
  <si>
    <t>781</t>
  </si>
  <si>
    <t>Dokončovací práce - obklady</t>
  </si>
  <si>
    <t>116</t>
  </si>
  <si>
    <t>781121011</t>
  </si>
  <si>
    <t>Příprava podkladu před provedením obkladu nátěr penetrační na stěnu</t>
  </si>
  <si>
    <t>-921843985</t>
  </si>
  <si>
    <t>https://podminky.urs.cz/item/CS_URS_2021_02/781121011</t>
  </si>
  <si>
    <t>dle tabulky povrchů stěn PS 04</t>
  </si>
  <si>
    <t>m.č.203</t>
  </si>
  <si>
    <t>m.č.220-223+214-217</t>
  </si>
  <si>
    <t>(0,5+0,5)*2+0,5*2*2+0,6+0,25+0,6+0,7+0,45+0,5*2*1,2</t>
  </si>
  <si>
    <t>117</t>
  </si>
  <si>
    <t>781474112</t>
  </si>
  <si>
    <t>Montáž obkladů vnitřních stěn z dlaždic keramických lepených flexibilním lepidlem maloformátových hladkých přes 9 do 12 ks/m2</t>
  </si>
  <si>
    <t>2136135806</t>
  </si>
  <si>
    <t>https://podminky.urs.cz/item/CS_URS_2021_02/781474112</t>
  </si>
  <si>
    <t>118</t>
  </si>
  <si>
    <t>59761026</t>
  </si>
  <si>
    <t>obklad keramický hladký do 12ks/m2</t>
  </si>
  <si>
    <t>1856751728</t>
  </si>
  <si>
    <t>7,8*1,1 'Přepočtené koeficientem množství</t>
  </si>
  <si>
    <t>119</t>
  </si>
  <si>
    <t>781477111</t>
  </si>
  <si>
    <t>Montáž obkladů vnitřních stěn z dlaždic keramických Příplatek k cenám za plochu do 10 m2 jednotlivě</t>
  </si>
  <si>
    <t>817191894</t>
  </si>
  <si>
    <t>https://podminky.urs.cz/item/CS_URS_2021_02/781477111</t>
  </si>
  <si>
    <t>120</t>
  </si>
  <si>
    <t>781477114</t>
  </si>
  <si>
    <t>Montáž obkladů vnitřních stěn z dlaždic keramických Příplatek k cenám za dvousložkový spárovací tmel</t>
  </si>
  <si>
    <t>1810478335</t>
  </si>
  <si>
    <t>https://podminky.urs.cz/item/CS_URS_2021_02/781477114</t>
  </si>
  <si>
    <t>121</t>
  </si>
  <si>
    <t>998781102</t>
  </si>
  <si>
    <t>Přesun hmot pro obklady keramické stanovený z hmotnosti přesunovaného materiálu vodorovná dopravní vzdálenost do 50 m v objektech výšky přes 6 do 12 m</t>
  </si>
  <si>
    <t>189943705</t>
  </si>
  <si>
    <t>https://podminky.urs.cz/item/CS_URS_2021_02/998781102</t>
  </si>
  <si>
    <t>784</t>
  </si>
  <si>
    <t>Dokončovací práce - malby a tapety</t>
  </si>
  <si>
    <t>122</t>
  </si>
  <si>
    <t>784211103</t>
  </si>
  <si>
    <t>Malby z malířských směsí oděruvzdorných za mokra dvojnásobné, bílé za mokra oděruvzdorné výborně v místnostech výšky přes 3,80 do 5,00 m</t>
  </si>
  <si>
    <t>359041261</t>
  </si>
  <si>
    <t>https://podminky.urs.cz/item/CS_URS_2021_02/784211103</t>
  </si>
  <si>
    <t>na opravené omítky stěn</t>
  </si>
  <si>
    <t>641,823</t>
  </si>
  <si>
    <t>podhled PH5</t>
  </si>
  <si>
    <t>na SD příčky dle tabulky povrchů stěn</t>
  </si>
  <si>
    <t>(5,95*2+4,6*4+2,91*14+6,15*3+4,65*2+5,55+3,375+2,4775+2,625+42,75+6,15+8,775)*3,175</t>
  </si>
  <si>
    <t>-33,76</t>
  </si>
  <si>
    <t>123</t>
  </si>
  <si>
    <t>784211163</t>
  </si>
  <si>
    <t>Malby z malířských směsí oděruvzdorných za mokra Příplatek k cenám dvojnásobných maleb za provádění barevné malby tónované na tónovacích automatech, v odstínu středně sytém</t>
  </si>
  <si>
    <t>617392086</t>
  </si>
  <si>
    <t>https://podminky.urs.cz/item/CS_URS_2021_02/784211163</t>
  </si>
  <si>
    <t>124</t>
  </si>
  <si>
    <t>784511021</t>
  </si>
  <si>
    <t>Lepení tapet (materiál ve specifikaci) výšky do 3,00 m stěn vinylových hladkých</t>
  </si>
  <si>
    <t>-1384001265</t>
  </si>
  <si>
    <t>https://podminky.urs.cz/item/CS_URS_2021_02/784511021</t>
  </si>
  <si>
    <t>dle tabulky povrchůstěn  PS02</t>
  </si>
  <si>
    <t>(9,327*4+8,625*2+6,85*2)*4,05</t>
  </si>
  <si>
    <t>-4,2*3,175*4</t>
  </si>
  <si>
    <t>(32,75+1,7*2)*3,325</t>
  </si>
  <si>
    <t>-53,34</t>
  </si>
  <si>
    <t>125</t>
  </si>
  <si>
    <t>62468003</t>
  </si>
  <si>
    <t>tapeta vinylová hladká</t>
  </si>
  <si>
    <t>-389083502</t>
  </si>
  <si>
    <t>289,964*1,05 'Přepočtené koeficientem množství</t>
  </si>
  <si>
    <t>256</t>
  </si>
  <si>
    <t>2102703 - Zdravotechnické instalace</t>
  </si>
  <si>
    <t>97 - Bourání konstrukcí</t>
  </si>
  <si>
    <t>713 - Izolace tepelné</t>
  </si>
  <si>
    <t>721 - Vnitřní kanalizace</t>
  </si>
  <si>
    <t>722 - Vnitřní vodovod</t>
  </si>
  <si>
    <t>725 - Zařizovací předměty</t>
  </si>
  <si>
    <t>767 - Konstrukce zámečnické</t>
  </si>
  <si>
    <t>781 - Obklady keramické</t>
  </si>
  <si>
    <t>D96 - Přesuny suti a vybouraných hmot</t>
  </si>
  <si>
    <t>Celkem - Celkem</t>
  </si>
  <si>
    <t>Bourání konstrukcí</t>
  </si>
  <si>
    <t>423321113R00</t>
  </si>
  <si>
    <t>Zabetonování spár, čel a dutin zabetonování dutin a otvorů jednotlivě do 0,1 m3, ,</t>
  </si>
  <si>
    <t>RTS 21/ I</t>
  </si>
  <si>
    <t>P</t>
  </si>
  <si>
    <t>Poznámka k položce:_x000D_
s bedněním a odbedněním, jakékoliv třídy (značky) betonu,</t>
  </si>
  <si>
    <t>612403382R00</t>
  </si>
  <si>
    <t>Hrubá výplň rýh ve stěnách, jakoukoliv maltou maltou ze suchých směsí 50 x 50 mm</t>
  </si>
  <si>
    <t>Poznámka k položce:_x000D_
jakékoliv šířky rýhy,</t>
  </si>
  <si>
    <t>970041025R00</t>
  </si>
  <si>
    <t>Jádrové vrtání, kruhové prostupy v prostém betonu jádrové vrtání , d 25 mm</t>
  </si>
  <si>
    <t>970041060R00</t>
  </si>
  <si>
    <t>Jádrové vrtání, kruhové prostupy v prostém betonu jádrové vrtání , do D 60 mm</t>
  </si>
  <si>
    <t>971038131R00</t>
  </si>
  <si>
    <t>Vybourání otvorů ve zdivu cihelném z dutých tvárnic nebo příčkovek průměr profilu do 60 mm, tloušťky do 150 mm</t>
  </si>
  <si>
    <t>Poznámka k položce:_x000D_
základovém nebo nadzákladovém,</t>
  </si>
  <si>
    <t>974031142R00</t>
  </si>
  <si>
    <t>Vysekání rýh v jakémkoliv zdivu cihelném v ploše do hloubky 70 mm, šířky do 70 mm</t>
  </si>
  <si>
    <t>978059521R00</t>
  </si>
  <si>
    <t>Odsekání a odebrání obkladů stěn z obkládaček vnitřních z jakýchkoliv materiálů, plochy do 2 m2</t>
  </si>
  <si>
    <t>Poznámka k položce:_x000D_
včetně otlučení podkladní omítky až na zdivo,</t>
  </si>
  <si>
    <t>713571111R00</t>
  </si>
  <si>
    <t>Požárně ochranná manžeta EI 90, D 50 mm</t>
  </si>
  <si>
    <t>721</t>
  </si>
  <si>
    <t>Vnitřní kanalizace</t>
  </si>
  <si>
    <t>892561111R00</t>
  </si>
  <si>
    <t>Zkoušky těsnosti kanalizačního potrubí zkouška těsnosti kanalizačního potrubí vodou do DN 125 mm</t>
  </si>
  <si>
    <t>Poznámka k položce:_x000D_
vodou nebo vzduchem,</t>
  </si>
  <si>
    <t>721140915R00</t>
  </si>
  <si>
    <t>Opravy odpadního potrubí litinového propojení dosavadního potrubí , DN 100</t>
  </si>
  <si>
    <t>721170905R00</t>
  </si>
  <si>
    <t>Opravy odpadního potrubí novodurového vsazení odbočky, D 50 mm</t>
  </si>
  <si>
    <t>721170962R00</t>
  </si>
  <si>
    <t>Opravy odpadního potrubí novodurového propojení dosavadního potrubí PVC, D 63 mm</t>
  </si>
  <si>
    <t>721171808R00</t>
  </si>
  <si>
    <t>Demontáž potrubí z novodurových trub přes D 75 mm do D 114 mm</t>
  </si>
  <si>
    <t>Poznámka k položce:_x000D_
odpadního nebo připojovacího,</t>
  </si>
  <si>
    <t>721176101R00</t>
  </si>
  <si>
    <t>Potrubí HT připojovací vnější průměr D 32 mm, tloušťka stěny 1,8 mm, DN 30</t>
  </si>
  <si>
    <t>Poznámka k položce:_x000D_
včetně tvarovek, objímek. Bez zednických výpomocí.</t>
  </si>
  <si>
    <t>721176103R00</t>
  </si>
  <si>
    <t>Potrubí HT připojovací vnější průměr D 50 mm, tloušťka stěny 1,8 mm, DN 50</t>
  </si>
  <si>
    <t>Potrubí včetně tvarovek. Bez zednických výpomocí.</t>
  </si>
  <si>
    <t>1.NP : 3+3+0,5*2</t>
  </si>
  <si>
    <t>2.NP : 1,5+1+2+1+1+1+0,5</t>
  </si>
  <si>
    <t>15,0-2,0</t>
  </si>
  <si>
    <t>721176134R00</t>
  </si>
  <si>
    <t>Potrubí svodné (ležaté) zavěšené vnější průměr D 75 mm, tloušťka stěny 1,9 mm, DN 70</t>
  </si>
  <si>
    <t>721176134R00.1</t>
  </si>
  <si>
    <t>Potrubí HT svodné (ležaté) zavěšené D 32 x 1,8 mm</t>
  </si>
  <si>
    <t>Vlastní</t>
  </si>
  <si>
    <t>721176134R00.z</t>
  </si>
  <si>
    <t>Potrubí HT svodné (ležaté) zavěšené D 50 x 1,8 mm</t>
  </si>
  <si>
    <t>28697104.AR</t>
  </si>
  <si>
    <t>spojka/nátrubek PP; "in situ"; di = 110,0 mm</t>
  </si>
  <si>
    <t>998721101R00</t>
  </si>
  <si>
    <t>Přesun hmot pro vnitřní kanalizaci v objektech výšky do 6 m</t>
  </si>
  <si>
    <t>Poznámka k položce:_x000D_
50 m vodorovně, měřeno od těžiště půdorysné plochy skládky do těžiště půdorysné plochy objektu</t>
  </si>
  <si>
    <t>Vnitřní vodovod</t>
  </si>
  <si>
    <t>722130801R00</t>
  </si>
  <si>
    <t>Demontáž potrubí z ocelových trubek závitových do DN 25</t>
  </si>
  <si>
    <t>722131912R00</t>
  </si>
  <si>
    <t>Opravy vodovodního potrubí závitového vsazení odbočky do potrubí, DN 20</t>
  </si>
  <si>
    <t>722131931R00</t>
  </si>
  <si>
    <t>Opravy vodovodního potrubí závitového propojení dosavadního potrubí, DN 15</t>
  </si>
  <si>
    <t>722172331R00</t>
  </si>
  <si>
    <t>Potrubí z plastických hmot polypropylenové potrubí PP-R, D 20 mm, s 3,4 mm, PN 20, polyfúzně svařované, včetně zednických výpomocí</t>
  </si>
  <si>
    <t>Poznámka k položce:_x000D_
včetně tvarovek, bez zednických výpomocí</t>
  </si>
  <si>
    <t>Potrubí včetně tvarovek a zednických výpomocí.</t>
  </si>
  <si>
    <t>Včetně pomocného lešení o výšce podlahy do 1900 mm a pro zatížení do 1,5 kPa.</t>
  </si>
  <si>
    <t>SV : 3+3+3+3+12+2+1+2+1+1+1+1</t>
  </si>
  <si>
    <t>TV : 3+3+3+3+12+2+1+2+1+1+1+1</t>
  </si>
  <si>
    <t>66,0-3,0</t>
  </si>
  <si>
    <t>722181213RT7</t>
  </si>
  <si>
    <t>Izolace vodovodního potrubí návleková z trubic z pěnového polyetylenu, tloušťka stěny 13 mm, d 22 mm</t>
  </si>
  <si>
    <t>722182011R00</t>
  </si>
  <si>
    <t>Montáž tepelné izolace potrubí lepicí páska, sponky, do DN 25</t>
  </si>
  <si>
    <t>722190401R00</t>
  </si>
  <si>
    <t>Vyvedení a upevnění výpustek DN 15</t>
  </si>
  <si>
    <t>722220872R00</t>
  </si>
  <si>
    <t>Demontáž armatur závitových se závitem a šroubením, G 3/4"</t>
  </si>
  <si>
    <t>56</t>
  </si>
  <si>
    <t>722236142R00</t>
  </si>
  <si>
    <t>Kohout kulový s vypouštěním, mosazný, vnitřní-vnitřní závit, DN 20, PN 40, včetně dodávky materiálu</t>
  </si>
  <si>
    <t>58</t>
  </si>
  <si>
    <t>722235642R00</t>
  </si>
  <si>
    <t>Klapka vodovodní, zpětná, vodorovná, mosazná, vnitřní-vnitřní závit, DN 20, PN 10, včetně dodávky materiálu</t>
  </si>
  <si>
    <t>722254201RT2</t>
  </si>
  <si>
    <t>Požární příslušenství hydrantový systém D 25, box s plnými dveřmi, stálotvará hadice, průměr 19/20</t>
  </si>
  <si>
    <t>722280106R00</t>
  </si>
  <si>
    <t>Tlakové zkoušky vodovodního potrubí do DN 32</t>
  </si>
  <si>
    <t>723150365R00</t>
  </si>
  <si>
    <t>Potrubí ocel. černé svařované - chráničky D 38 mm, s 2,6 mm</t>
  </si>
  <si>
    <t>725814101R00</t>
  </si>
  <si>
    <t>Ventil rohový, mosazný, s filtrem, bez matky, DN 15 x DN 10, včetně dodávky materiálu</t>
  </si>
  <si>
    <t>733151114R00</t>
  </si>
  <si>
    <t>Potrubí z trubek ocelových vně pozinkovaných pro průmysl spojované lisováním vnější průměr D 22 mm, tl. stěny 1,5 mm</t>
  </si>
  <si>
    <t>70</t>
  </si>
  <si>
    <t>28377135R</t>
  </si>
  <si>
    <t>páska spojovací PVC; samolepicí; jednostranně; tl. 0,19 mm; š = 38,0 mm; l = 20 m</t>
  </si>
  <si>
    <t>72</t>
  </si>
  <si>
    <t>631433101R</t>
  </si>
  <si>
    <t>pouzdro potrubní minerální vlákno; povrchová úprava Al fólie; vnitřní průměr 22,0 mm; tl. izolace 25,0 mm; provozní teplota do 200 °C; tepelná vodivost (10°C) 0,0330 W/mK; tepelná vodivost (40°C) 0,037 W/mK; tepelná vodivost (50°C) 0,039 W/mK</t>
  </si>
  <si>
    <t>998722101R00</t>
  </si>
  <si>
    <t>Přesun hmot pro vnitřní vodovod v objektech výšky do 6 m</t>
  </si>
  <si>
    <t>Poznámka k položce:_x000D_
vodorovně do 50 m</t>
  </si>
  <si>
    <t>725</t>
  </si>
  <si>
    <t>Zařizovací předměty</t>
  </si>
  <si>
    <t>725110811R00</t>
  </si>
  <si>
    <t>Demontáž klozetů splachovacích</t>
  </si>
  <si>
    <t>725210821R00</t>
  </si>
  <si>
    <t>Demontáž umyvadel umyvadel bez výtokových armatur</t>
  </si>
  <si>
    <t>725310823R00</t>
  </si>
  <si>
    <t>Demontáž dřezů jednodílných v kuchyňské sestavě</t>
  </si>
  <si>
    <t>82</t>
  </si>
  <si>
    <t>Poznámka k položce:_x000D_
bez výtokových armatur,</t>
  </si>
  <si>
    <t>725823111RT2</t>
  </si>
  <si>
    <t>Baterie umyvadlové a dřezové umyvadlová, stojánková, ruční ovládání bez otvírání odpadu, nadstandardní, včetně dodávky materiálu</t>
  </si>
  <si>
    <t>84</t>
  </si>
  <si>
    <t>725820801R00</t>
  </si>
  <si>
    <t>Demontáž baterií nástěnných do G 3/4"</t>
  </si>
  <si>
    <t>86</t>
  </si>
  <si>
    <t>725860251R00</t>
  </si>
  <si>
    <t>Zápachová uzávěrka (sifon) pro zařizovací předměty umyvadlová, chromovaný kov, včetně dodávky materiálu</t>
  </si>
  <si>
    <t>88</t>
  </si>
  <si>
    <t>725860811R00</t>
  </si>
  <si>
    <t>Demontáž zápachových uzávěrek pro zařiz. předměty jednoduchých</t>
  </si>
  <si>
    <t>90</t>
  </si>
  <si>
    <t>725991811R00</t>
  </si>
  <si>
    <t>Demontáž ostatní konzol jednoduchých pro potrubí vysekáním ze zdi nebo upálením</t>
  </si>
  <si>
    <t>725713560R.1</t>
  </si>
  <si>
    <t>Koncovka pro připojení hadice přímá DN 32, rozměr 8 - 25 mm, PP</t>
  </si>
  <si>
    <t>725713560R.2.1</t>
  </si>
  <si>
    <t>Čerpadlo kondenzátu k uchycení pod vnitřní klimatizační jednotku k nástěnné jednotce, 230V-50Hz, 12 l/hod, max. výtl. výška 10 m, 115x182x55 mm</t>
  </si>
  <si>
    <t>725860184RT.1</t>
  </si>
  <si>
    <t>Sifon pro klimatizační zařízení DN 32, PP, hydraulická kapacita: 0,15l/s, přip. rozměr 20-32 mm, podomítkový,</t>
  </si>
  <si>
    <t>725860184RT.2</t>
  </si>
  <si>
    <t>Sifon pro vzduchotechnické jednotky, DN 32, PP, přip. rozměr 20-32 mm, podtlakový s uzávěrem, L=300 mm</t>
  </si>
  <si>
    <t>998725101R00</t>
  </si>
  <si>
    <t>Přesun hmot pro zařizovací předměty v objektech výšky do 6 m</t>
  </si>
  <si>
    <t>941955002R00</t>
  </si>
  <si>
    <t>Lešení lehké pracovní pomocné pomocné, o výšce lešeňové podlahy přes 1,2 do 1,9 m</t>
  </si>
  <si>
    <t>767584642R00</t>
  </si>
  <si>
    <t>Montáž podhledů lamelových a kazetových Montáž podhledů z desek sádrokartonových, dřevovláknitých apod. montáž desek</t>
  </si>
  <si>
    <t>767581803R00</t>
  </si>
  <si>
    <t>Demontáž podhledů tvarovaných plechů</t>
  </si>
  <si>
    <t>Obklady keramické</t>
  </si>
  <si>
    <t>781475114R00</t>
  </si>
  <si>
    <t>Montáž obkladů vnitřních z dlaždic keramických kladených do tmele 200 x 200 mm, , kladených do flexibilního tmele</t>
  </si>
  <si>
    <t>597813600R</t>
  </si>
  <si>
    <t>obklad keramický š = 198 mm; l = 198 mm; h = 6,5 mm; pro interiér; barva bílá; mat</t>
  </si>
  <si>
    <t>D96</t>
  </si>
  <si>
    <t>Přesuny suti a vybouraných hmot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</si>
  <si>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</si>
  <si>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</si>
  <si>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</si>
  <si>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</si>
  <si>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</si>
  <si>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</si>
  <si>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</si>
  <si>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suti, skupina 17 09 04 z Katalogu odpadů</t>
  </si>
  <si>
    <t>RTS 20/ I</t>
  </si>
  <si>
    <t>979088212R00</t>
  </si>
  <si>
    <t>Nakládání suti a vybouraných hmot nakládání suti a vybouraných hmot na dopravní prostředky pro vodorovné přemístění</t>
  </si>
  <si>
    <t>Poznámka k položce:_x000D_
na dopravní prostředky pro vodorovné přemístění,</t>
  </si>
  <si>
    <t>979093111R00</t>
  </si>
  <si>
    <t>Uložení suti na skládku bez zhutnění</t>
  </si>
  <si>
    <t>Poznámka k položce:_x000D_
s hrubým urovnáním,</t>
  </si>
  <si>
    <t>Celkem</t>
  </si>
  <si>
    <t>2102704 - Vzduchotechnika</t>
  </si>
  <si>
    <t>3 - Svislé a kompletní konstrukce</t>
  </si>
  <si>
    <t>728 - Vzduchotechnika</t>
  </si>
  <si>
    <t>Svislé a kompletní konstrukce</t>
  </si>
  <si>
    <t>310236251RT1</t>
  </si>
  <si>
    <t>Zazdívka otvorů o ploše přes 0,0225 m2 do 0,09 m2 ve zdivu nadzákladovém cihlami pálenými o tloušťce zdi přes 300 do 450 mm</t>
  </si>
  <si>
    <t>Poznámka k položce:_x000D_
včetně pomocného pracovního lešení</t>
  </si>
  <si>
    <t>340235212RT2</t>
  </si>
  <si>
    <t>Zazdívka otvorů o ploše do 0,0225 m2 v příčkách nebo stěnách cihlami pálenými tloušťky nad 100 mm</t>
  </si>
  <si>
    <t>971033231R00</t>
  </si>
  <si>
    <t>Vybourání otvorů ve zdivu cihelném z jakýchkoliv cihel pálených na jakoukoliv maltu vápenou nebo vápenocementovou, plochy do 0,0225 m2, tloušťky do 150 mm</t>
  </si>
  <si>
    <t>971033351R00</t>
  </si>
  <si>
    <t>Vybourání otvorů ve zdivu cihelném z jakýchkoliv cihel pálených na jakoukoliv maltu vápenou nebo vápenocementovou, plochy do 0,09 m2, tloušťky do 450 mm</t>
  </si>
  <si>
    <t>974054615R00</t>
  </si>
  <si>
    <t>Vyvrtání otvorů pro krabice v sádrokartonové desce průměr od 81 mm do 150 mm</t>
  </si>
  <si>
    <t>Indiv</t>
  </si>
  <si>
    <t>728</t>
  </si>
  <si>
    <t>728112112R00</t>
  </si>
  <si>
    <t>Kruhové plechové potrubí montáž kruhového plechového potrubí, do průměru d 200 mm</t>
  </si>
  <si>
    <t>728112113R00</t>
  </si>
  <si>
    <t>Kruhové plechové potrubí do průměru d 300 mm</t>
  </si>
  <si>
    <t>728115412R00</t>
  </si>
  <si>
    <t>Montáž kruhového ohebného potrubí izolovaného z Al laminátu nebo z Al fólie, do průměru d 200 mm</t>
  </si>
  <si>
    <t>728212112R00</t>
  </si>
  <si>
    <t>Tvarovky pro kruhové plechové potrubí montáž oblouku do kruhového plechového potrubí, do průměru d 200 mm</t>
  </si>
  <si>
    <t>728212113R00</t>
  </si>
  <si>
    <t>Tvarovky pro kruhové plechové potrubí do průměru d 300 mm, - oblouku</t>
  </si>
  <si>
    <t>728212212R00</t>
  </si>
  <si>
    <t>Tvarovky pro kruhové plechové potrubí do průměru d 200 mm, - osového nebo pravoúhlého přechodu</t>
  </si>
  <si>
    <t>728212213R00</t>
  </si>
  <si>
    <t>Tvarovky pro kruhové plechové potrubí do průměru d 300 mm, - osového nebo pravoúhlého přechodu</t>
  </si>
  <si>
    <t>728212312R00</t>
  </si>
  <si>
    <t>Tvarovky pro kruhové plechové potrubí do průměru d 200 mm, - jednostranné nebo oboustranné odbočky nebo kalhotového kusu</t>
  </si>
  <si>
    <t>728212313R00</t>
  </si>
  <si>
    <t>Tvarovky pro kruhové plechové potrubí do průměru d 300 mm, - jednostranné nebo oboustranné odbočky nebo kalhotového kusu</t>
  </si>
  <si>
    <t>728212412R00</t>
  </si>
  <si>
    <t>Tvarovky pro kruhové plechové potrubí do průměru d 200 mm, - škrticí nebo zpětné klapky</t>
  </si>
  <si>
    <t>728212413R00</t>
  </si>
  <si>
    <t>Tvarovky pro kruhové plechové potrubí do průměru d 300 mm, - škrticí nebo zpětné klapky</t>
  </si>
  <si>
    <t>728312123R00</t>
  </si>
  <si>
    <t>Montáž tlumiče hluku do kruhového potrubí, , do průměru d 300 mm</t>
  </si>
  <si>
    <t>728314111R00</t>
  </si>
  <si>
    <t>Montáž protidešťové žaluzie do čtyřhranného potrubí, do průřezu 0,15 m2</t>
  </si>
  <si>
    <t>728412211R00</t>
  </si>
  <si>
    <t>Anemostaty montáž vířivého čtyřhranného anemostatu, do průřezu 0,10 m 2,</t>
  </si>
  <si>
    <t>728415111R00</t>
  </si>
  <si>
    <t>Mřížky, regulátory montáž čtyřhranné větrací nebo ventilační mřížky, do průřezu 0,04 m2,</t>
  </si>
  <si>
    <t>728_R_003D.3</t>
  </si>
  <si>
    <t>Izolační návlek pro Pz potrubí 254, tl. izolace 25 mm</t>
  </si>
  <si>
    <t>(13+2)*4</t>
  </si>
  <si>
    <t>728_R_00R</t>
  </si>
  <si>
    <t>Zaregulování VZT systému</t>
  </si>
  <si>
    <t>hod</t>
  </si>
  <si>
    <t>4*2+4</t>
  </si>
  <si>
    <t>728_R_00R2</t>
  </si>
  <si>
    <t>Montáž větrací jednotky s rekuperací s dotykovým displejem a CO2 čidlem, podstropní</t>
  </si>
  <si>
    <t>Zavěšení a montáž VZT jednotky v podstropním provedení. Osazení inteligentního CO2 čidla a dotykového displaye a propojení kabeláže.</t>
  </si>
  <si>
    <t>Provedení musí být dle návodu a požadavků dodavatele.</t>
  </si>
  <si>
    <t>4*12</t>
  </si>
  <si>
    <t>728_R_00R3</t>
  </si>
  <si>
    <t>Větrací jednotka s rekuperací - STARTERPACK - zprovoznění s garancí</t>
  </si>
  <si>
    <t>728212213R00.2</t>
  </si>
  <si>
    <t>Montáž přechodového kusu plechového kruhového do d 300 mm</t>
  </si>
  <si>
    <t>764454295R00.1</t>
  </si>
  <si>
    <t>Manžeta pružná Pz kruhová 250 mm</t>
  </si>
  <si>
    <t>28323361R</t>
  </si>
  <si>
    <t>páska spojovací Al, PE; samolepicí; jednostranně; spoj parotěsný; š = 50,0 mm; l = 100 m</t>
  </si>
  <si>
    <t>34121044R</t>
  </si>
  <si>
    <t>kabel SYKFY; sdělovací, stíněný vnitřní; pevné uložení vnitřní; Cu plná holá jádra; počet prvků 2; počet žil v prvku 2; jmen.prům.jádra 0,50 mm; teplota použití -25 až 60 °C; barva pláště šedá</t>
  </si>
  <si>
    <t>34121550R</t>
  </si>
  <si>
    <t>kabel JYTY; sdělovací; pevné uložení vnitřní; Cu jádra holá; počet žil 2; jmen.prům.jádra 1,00 mm; teplota použití do 70 °C; barva pláště šedá</t>
  </si>
  <si>
    <t>4295330101_R01</t>
  </si>
  <si>
    <t>Přechod na kruhové potrubí 250/250, pozink. plech, přechod pro žaluzie na kruhové potrubí, bez žaluzie</t>
  </si>
  <si>
    <t>4*3</t>
  </si>
  <si>
    <t>4295330101R</t>
  </si>
  <si>
    <t>žaluzie průmyslová protidešťová s upevňovacím rámem; 200 x 200 mm; rám - ocel.profil, výplň - profil.pozinkované listy; v rámu upevněny 3 vodorovné lamely; zabudování samostatně na volné konce potrubí nebo v sestavě s rámem pomocí šroubů, nýtů</t>
  </si>
  <si>
    <t>42971750121R</t>
  </si>
  <si>
    <t>klapka regulační těsná, kruhová-připojení na vzduchotechnické potrubí; rám a listy-pozink.plech,čepy listů-plast; DN 125, délka 280 mm; ovládání ruční, lze i servopohonem; způsob instalování zasunutím do potrubí; teplotní rozsah do 60 °C</t>
  </si>
  <si>
    <t>42972809R.1</t>
  </si>
  <si>
    <t>Mřížka odvodní čtyřhranná vel. 250x250.20, bez okapničky, výplň rámu tahokov, ocelový plech</t>
  </si>
  <si>
    <t>42981182R</t>
  </si>
  <si>
    <t>potrubí hladká roura; pozinkovaný plech; pr. 125,0 mm; l = 1 000 mm; použití pro rozvody vzduchu</t>
  </si>
  <si>
    <t>3+4+1+3</t>
  </si>
  <si>
    <t>4+3+3+2</t>
  </si>
  <si>
    <t>3+4+1+4</t>
  </si>
  <si>
    <t>1+1+4</t>
  </si>
  <si>
    <t>42981186R</t>
  </si>
  <si>
    <t>potrubí hladká roura; pozinkovaný plech; pr. 200,0 mm; l = 1 000 mm; použití pro rozvody vzduchu</t>
  </si>
  <si>
    <t>3+3+3+4</t>
  </si>
  <si>
    <t>42981188R</t>
  </si>
  <si>
    <t>potrubí hladká roura; pozinkovaný plech; pr. 250,0 mm; l = 1 000 mm; použití pro rozvody vzduchu</t>
  </si>
  <si>
    <t>12+4+1+8</t>
  </si>
  <si>
    <t>12+1+1+8</t>
  </si>
  <si>
    <t>12+3+1+8</t>
  </si>
  <si>
    <t>12+3+1+4</t>
  </si>
  <si>
    <t>4298150141R.1</t>
  </si>
  <si>
    <t>Hadice ohebná tepel.izolovaná 127mmx10m, tl. minerální vaty 25 mm, 16 kg/m3, parozábrana - zpevn. Al</t>
  </si>
  <si>
    <t>429822003R</t>
  </si>
  <si>
    <t>tvarovka do potrubí kruhová; oblouk segmentový 90°; d = 125 mm; materiál ocel; povrch pozink; se 4-mi segmenty</t>
  </si>
  <si>
    <t>11+11+11+7</t>
  </si>
  <si>
    <t>429822009R</t>
  </si>
  <si>
    <t>tvarovka do potrubí kruhová; oblouk segmentový 90°; d = 250 mm; materiál ocel; povrch pozink; se 4-mi segmenty</t>
  </si>
  <si>
    <t>5+1</t>
  </si>
  <si>
    <t>6+3</t>
  </si>
  <si>
    <t>5+5</t>
  </si>
  <si>
    <t>429822069R</t>
  </si>
  <si>
    <t>tvarovka do potrubí kruhová; oblouk segmentový 45°; d = 250 mm; materiál ocel; povrch pozink; se 3-mi segmenty</t>
  </si>
  <si>
    <t>429822129R</t>
  </si>
  <si>
    <t>tvarovka do potrubí kruhová; oblouk segmentový 15°; d = 250 mm; materiál ocel; povrch pozink; s 2-mi segmenty</t>
  </si>
  <si>
    <t>429823018R.1</t>
  </si>
  <si>
    <t>Rozbočka T 90 ° d = 200 mm, d1 =125 mm, Pz plech</t>
  </si>
  <si>
    <t>429823025R.1</t>
  </si>
  <si>
    <t>Rozbočka T 90 ° d = 250 mm, d1 = 125 mm, Pz plech</t>
  </si>
  <si>
    <t>728_R_001A.8.1.2</t>
  </si>
  <si>
    <t>Redukce 200/125 přechod osový Pz</t>
  </si>
  <si>
    <t>728_R_001A.8.1.5.2</t>
  </si>
  <si>
    <t>Redukce 250/200 přechod osový Pz</t>
  </si>
  <si>
    <t>728_R_001pbř</t>
  </si>
  <si>
    <t>Protipožární větrací mřížka do zdiva, PO EI30/EW90, hl. 45 mm, výška 106 mm, šířka 100 mm, pozink. kov s LKL lakem, světle šedé provedení</t>
  </si>
  <si>
    <t>728_R_001tl</t>
  </si>
  <si>
    <t>Tlumič hluku 250/600 mm, vnější průměr 355 mm, délka 600 mm, vnější plášť z galv. plechu, vnitřní průměr 250 mm</t>
  </si>
  <si>
    <t>728_R_008A.2</t>
  </si>
  <si>
    <t>Objímka 125 kovová s gumou k upevnění kruhového Pz plech potrubí</t>
  </si>
  <si>
    <t>728_R_008A.4</t>
  </si>
  <si>
    <t>Objímka 200 kovová s gumou k upevnění kruhového Pz plech potrubí</t>
  </si>
  <si>
    <t>728_R_008A.5</t>
  </si>
  <si>
    <t>Objímka 250 kovová s gumou k upevnění kruhového Pz plech potrubí</t>
  </si>
  <si>
    <t>728_R_010A</t>
  </si>
  <si>
    <t>ZT závitová tyč M8 x 1000 mm</t>
  </si>
  <si>
    <t>728_R_013AD</t>
  </si>
  <si>
    <t>Ocelová spona, v balení po 30 m, z nerez. oceli o šíři 9 mm</t>
  </si>
  <si>
    <t>728_R_013AE</t>
  </si>
  <si>
    <t>Šroubová svorka ke sponám, v balení 50 ks</t>
  </si>
  <si>
    <t>728_R_014A</t>
  </si>
  <si>
    <t>Větr. jednotka s rekuperací, podstropní montáž, rozměry 1934 (d) x 1042 (š) x 364 (v) mm, EC vent., 720 m3/hod, 1x 230 V, výkon ohřívače 3,6 kW, hmotnost 136 kg</t>
  </si>
  <si>
    <t>728_R_014A.2</t>
  </si>
  <si>
    <t>Větr. jednotka s rekuperací - dotykový barevný ovládací panel pro regulaci, barva bílá</t>
  </si>
  <si>
    <t>728_R_014A.3</t>
  </si>
  <si>
    <t>Větr. jednotka s rekuperací - inteligentní čidlo kvality vzduchu CO2, 122 x 89 x 26 mm</t>
  </si>
  <si>
    <t>57</t>
  </si>
  <si>
    <t>728_R_014A.4</t>
  </si>
  <si>
    <t>Větr. jednotka s rekuperací - STARTERPACK - zprovoznění s garancí</t>
  </si>
  <si>
    <t>728_R_017E</t>
  </si>
  <si>
    <t>Anemostat vířivý 300x8 z galv. pl., max. průtok 300 m3/h, nastavitelné lamely plastové černé barvy, 295x295 mm</t>
  </si>
  <si>
    <t>4+4+4+3</t>
  </si>
  <si>
    <t>728_R_017E2B.3</t>
  </si>
  <si>
    <t>Plenum box 300x300 mm, ocel. pozink. plech, připojovací rozměr 123 mm</t>
  </si>
  <si>
    <t>728_R_18A.2</t>
  </si>
  <si>
    <t>Klapka zpětná kruhová 250, na Spiro, motýlová</t>
  </si>
  <si>
    <t>61</t>
  </si>
  <si>
    <t>998728101R00</t>
  </si>
  <si>
    <t>Přesun hmot pro vzduchotechniku v objektech výšky do 6 m</t>
  </si>
  <si>
    <t>2102705 - Vytápění</t>
  </si>
  <si>
    <t>61 - Úpravy povrchů vnitřní</t>
  </si>
  <si>
    <t>733 - Rozvod potrubí</t>
  </si>
  <si>
    <t>734 - Armatury</t>
  </si>
  <si>
    <t>735 - Otopná tělesa</t>
  </si>
  <si>
    <t>783 - Nátěry</t>
  </si>
  <si>
    <t>Úpravy povrchů vnitřní</t>
  </si>
  <si>
    <t>733</t>
  </si>
  <si>
    <t>Rozvod potrubí</t>
  </si>
  <si>
    <t>733113113R00</t>
  </si>
  <si>
    <t>Potrubí z trubek závitových příplatek k ceně za zhotovení přípojky z ocelových trubek závitových, , , DN 15</t>
  </si>
  <si>
    <t>733121110R00</t>
  </si>
  <si>
    <t>Potrubí z trubek hladkých ocelových bezešvých tvářených za tepla nízkotlaké, D 22 mm, tloušťka stěny 2,6 mm</t>
  </si>
  <si>
    <t>733121111R00</t>
  </si>
  <si>
    <t>Potrubí z trubek hladkých ocelových bezešvých tvářených za tepla nízkotlaké, D 25 mm, tloušťka stěny 2,6 mm</t>
  </si>
  <si>
    <t>733121114R00</t>
  </si>
  <si>
    <t>Potrubí z trubek hladkých ocelových bezešvých tvářených za tepla nízkotlaké, D 31,8 mm, tloušťka stěny 2,6 mm</t>
  </si>
  <si>
    <t>2*4</t>
  </si>
  <si>
    <t>733120815R00</t>
  </si>
  <si>
    <t>Demontáž potrubí z ocelových trubek hladkých do D 38</t>
  </si>
  <si>
    <t>733190106R00</t>
  </si>
  <si>
    <t>Tlakové zkoušky potrubí ocelových závitových, plastových, měděných do DN 32</t>
  </si>
  <si>
    <t>733191912R00</t>
  </si>
  <si>
    <t>Opravy rozvodu potrubí z ocelových trubek závitových normálních i zesílených zaslepení zkováním a zavařením, do DN 10</t>
  </si>
  <si>
    <t>733191923R00</t>
  </si>
  <si>
    <t>Opravy rozvodu potrubí z ocelových trubek závitových normálních i zesílených navaření odbočky na dosavadní potrubí, DN 15</t>
  </si>
  <si>
    <t>733191924R00</t>
  </si>
  <si>
    <t>Opravy rozvodu potrubí z ocelových trubek závitových normálních i zesílených navaření odbočky na dosavadní potrubí, DN 20</t>
  </si>
  <si>
    <t>733191925R00</t>
  </si>
  <si>
    <t>Opravy rozvodu potrubí z ocelových trubek závitových normálních i zesílených navaření odbočky na dosavadní potrubí, DN 25</t>
  </si>
  <si>
    <t>998733103R00</t>
  </si>
  <si>
    <t>Přesun hmot pro rozvody potrubí v objektech výšky do 24 m</t>
  </si>
  <si>
    <t>734</t>
  </si>
  <si>
    <t>Armatury</t>
  </si>
  <si>
    <t>734200821R00</t>
  </si>
  <si>
    <t>Demontáž závitových armatur se dvěma závity, do G 1/2"</t>
  </si>
  <si>
    <t>734200822R00</t>
  </si>
  <si>
    <t>Demontáž závitových armatur se dvěma závity, přes 1/2 do G 1"</t>
  </si>
  <si>
    <t>734223122RT2</t>
  </si>
  <si>
    <t>Ventily a kohouty regulační závitové včetně dodávky materiálu termostatický ventil, dvouregulační, DN 15, přímý, mosaz, termostatická hlavice, PN 10, vnitřní závit</t>
  </si>
  <si>
    <t>734266426R00</t>
  </si>
  <si>
    <t>Šroubení pro radiátory typu VK dvoutrubkový systém s vypouštěním, rohové, bronzové, DN EK 20x15, PN 10, včetně dodávky materiálu</t>
  </si>
  <si>
    <t>998734103R00</t>
  </si>
  <si>
    <t>Přesun hmot pro armatury v objektech výšky do 4 m</t>
  </si>
  <si>
    <t>735</t>
  </si>
  <si>
    <t>Otopná tělesa</t>
  </si>
  <si>
    <t>735000912R00</t>
  </si>
  <si>
    <t>Regulace otopného systému při opravách vyregulování dvojregulačních ventilů a kohoutů s termostatickým ovládáním</t>
  </si>
  <si>
    <t>735111810R00</t>
  </si>
  <si>
    <t>Demontáž radiátorů litinových článkových</t>
  </si>
  <si>
    <t>735157566R00</t>
  </si>
  <si>
    <t>Otopná tělesa panelová počet desek 2, počet přídavných přestupných ploch 1, výška 600 mm, délka 1000 mm, provedení ventil kompakt, pravé spodní připojení, s nuceným oběhem, čelní deska profilovaná, včetně dodávky materiálu</t>
  </si>
  <si>
    <t>735156920R00</t>
  </si>
  <si>
    <t>Otopná tělesa panelová doplňkové práce tlakové zkoušky , těles dvouřadých</t>
  </si>
  <si>
    <t>735191905R00</t>
  </si>
  <si>
    <t>Ostatní opravy otopných těles odvzdušnění otopných těles</t>
  </si>
  <si>
    <t>735191910R00</t>
  </si>
  <si>
    <t>Ostatní opravy otopných těles napuštění vody do otopného systému včetně potrubí (bez kotle a ohříváků) otopných těles</t>
  </si>
  <si>
    <t>735291800R00</t>
  </si>
  <si>
    <t>Demontáž konzol nebo držáků otopných těles, registrů, konvektorů do odpadu</t>
  </si>
  <si>
    <t>Poznámka k položce:_x000D_
otopných těles, registrů, konvektorů do odpadu</t>
  </si>
  <si>
    <t>2*43</t>
  </si>
  <si>
    <t>735494811R00</t>
  </si>
  <si>
    <t>Vypuštění vody z otopných soustav bez kotlů, ohříváků, zásobníků a nádrží</t>
  </si>
  <si>
    <t>Poznámka k položce:_x000D_
( bez kotlů, ohříváků, zásobníků a nádrží )</t>
  </si>
  <si>
    <t>900      RT3</t>
  </si>
  <si>
    <t>HZS, Práce v tarifní třídě 6 (např. tesař)</t>
  </si>
  <si>
    <t>h</t>
  </si>
  <si>
    <t>998735103R00</t>
  </si>
  <si>
    <t>Přesun hmot pro otopná tělesa v objektech výšky do 24 m</t>
  </si>
  <si>
    <t>783</t>
  </si>
  <si>
    <t>Nátěry</t>
  </si>
  <si>
    <t>783424340R00</t>
  </si>
  <si>
    <t>Nátěry potrubí a armatur syntetické potrubí, do DN 50 mm, dvojnásobné s 1x emailováním a základním nátěrem</t>
  </si>
  <si>
    <t>Poznámka k položce:_x000D_
na vzduchu schnoucí</t>
  </si>
  <si>
    <t>979011211R00</t>
  </si>
  <si>
    <t>Svislá doprava suti a vybouraných hmot nošením za prvé podlaží nad základním podlažím</t>
  </si>
  <si>
    <t>Odvoz suti a vybouraných hmot na skládku Odvoz suti a vybour. hmot na skládku do 1 km</t>
  </si>
  <si>
    <t>Odvoz suti a vybouraných hmot na skládku Příplatek k odvozu za každý další 1 km</t>
  </si>
  <si>
    <t>Poplatek za skládku stavební suti</t>
  </si>
  <si>
    <t>Nakládání suti na dopravní prostředky</t>
  </si>
  <si>
    <t>2102706 - Chlazení</t>
  </si>
  <si>
    <t>724 - Chlazení systémů 1, 2 a 3</t>
  </si>
  <si>
    <t>724.1 - Chlazení - systém 1 (učebny, posluchárny)</t>
  </si>
  <si>
    <t>724.2 - Chlazení - systém 2 (konzultační místnosti SV)</t>
  </si>
  <si>
    <t>724.3 - Chlazení - systém 3 (konzultační místnosti SZ)</t>
  </si>
  <si>
    <t>724</t>
  </si>
  <si>
    <t>Chlazení systémů 1, 2 a 3</t>
  </si>
  <si>
    <t>552-1_R_008</t>
  </si>
  <si>
    <t>Komunikační vodiče, 2x 0,75 mm2, link</t>
  </si>
  <si>
    <t>724c_R_001</t>
  </si>
  <si>
    <t>Ovladač systému chlazení - systémový ovladač s plánovacím časovačem</t>
  </si>
  <si>
    <t>724c_R_002</t>
  </si>
  <si>
    <t>Karta s kontakty pro blokování chodu od otevřeného okna</t>
  </si>
  <si>
    <t>724c_R_003</t>
  </si>
  <si>
    <t>Okenní kontakt. Přilehlé magnety = kontakt je zavřený; oddálené magnety = kontakt je otevřený, 34 x 14 x 7,5 mm, připojovací kabel 3 m, spínací proud max 0,5A/100V, spínací výkon max. 10 W</t>
  </si>
  <si>
    <t>724c_R_004</t>
  </si>
  <si>
    <t>Skřín elektro rozvodná 400x600x200 mm, IP 65, s montážní deskou</t>
  </si>
  <si>
    <t>724c_R_004.1</t>
  </si>
  <si>
    <t>Spínací relé paticové, 24 VDC</t>
  </si>
  <si>
    <t>724c_R_004.2</t>
  </si>
  <si>
    <t>Patice pro relé, 10A, řada 95, PS, svorka, šroubová svorka nebo lišta DIN</t>
  </si>
  <si>
    <t>724c_R_004.3</t>
  </si>
  <si>
    <t>Spínaný napájecí zdroj 15 W, 24 VDC, 17,5 x 54,5 x 54,5 mm</t>
  </si>
  <si>
    <t>724c_R_004.4</t>
  </si>
  <si>
    <t>Transformátor 230V/24V, IP 54</t>
  </si>
  <si>
    <t>724c_R_4k</t>
  </si>
  <si>
    <t>Instalační kabel, LSOH plášť, 8 žilový, stíněné páry, Cu 0,56 mm, průměr kabelu 7,4 mm</t>
  </si>
  <si>
    <t>724.1</t>
  </si>
  <si>
    <t>Chlazení - systém 1 (učebny, posluchárny)</t>
  </si>
  <si>
    <t>552-1_R_004</t>
  </si>
  <si>
    <t>Izolované Cu potrubí 3/8" x 5/8", vč. izolace, chladivo R410a, komunikační kabeláž</t>
  </si>
  <si>
    <t>2*(8,5)</t>
  </si>
  <si>
    <t>552-1_R_004.2</t>
  </si>
  <si>
    <t>Izolované Cu potrubí 1/4" x 1/2", vč. izolace, chladivo R410a, komunikační kabeláž</t>
  </si>
  <si>
    <t>552-1_R_004.3</t>
  </si>
  <si>
    <t>Izolované Cu potrubí 3/8" x 1/2", vč. izolace, chladivo R410a, komunikační kabeláž</t>
  </si>
  <si>
    <t>552-1_R_004.4</t>
  </si>
  <si>
    <t>Izolované Cu potrubí 1/2" x 3/4", vč. izolace, chladivo R410a, komunikační kabeláž</t>
  </si>
  <si>
    <t>552-1_R_005</t>
  </si>
  <si>
    <t>Instalační žlab pro vedení Cu potrubí + kabeláže v exteriéru, vel. 250x100 mm, pozink, celokrytový</t>
  </si>
  <si>
    <t>552-1_R_005.2</t>
  </si>
  <si>
    <t>Instalační žlab pro vedení Cu potrubí + kabeláže v interiéru, vel. 250x100 mm, pozink, perforovaný</t>
  </si>
  <si>
    <t>552-1_R_006</t>
  </si>
  <si>
    <t>Vakuová zkouška a zkouška těsnosti, zprovoznění, revize</t>
  </si>
  <si>
    <t>552-1_R_009</t>
  </si>
  <si>
    <t>Montážní, kotvící a spojovací materiál</t>
  </si>
  <si>
    <t>kg</t>
  </si>
  <si>
    <t>552-1_R_010</t>
  </si>
  <si>
    <t>Prostup stávající vodorovnou stropní konstrukcí, vč. hydroizolace, řádné zatěsnění</t>
  </si>
  <si>
    <t>724_R_001</t>
  </si>
  <si>
    <t>Venkovní chladící jednotka, Qch = 22,4 kW, Qt = 25 kW, m = 132 kg,1500x980x370 mm, chladivo R410A</t>
  </si>
  <si>
    <t>ks</t>
  </si>
  <si>
    <t>724_R_002</t>
  </si>
  <si>
    <t>Vnitřní chladící kazetová čtyřcestná jednotka, Qch = 2,8 kW, Qt = 3,2 kW, m = 19 kg,, 289,5 x 950 x 950 mm, připojení 1/4" a 1/2"</t>
  </si>
  <si>
    <t>724_R_002.2</t>
  </si>
  <si>
    <t>Vnitřní chladící kazetová čtyřcestná jednotka - dekorační panel, 950x33,5x950 mm - 5 kg</t>
  </si>
  <si>
    <t>724_R_003</t>
  </si>
  <si>
    <t>Dálkový infračervený ovladač, základní ovládání - provoz, režim, nastavení teploty, ovládání všech vnitřních jednotek v místnosti</t>
  </si>
  <si>
    <t>724_R_004</t>
  </si>
  <si>
    <t>Odbočka chladivového potrubí - refnet, typ Y</t>
  </si>
  <si>
    <t>724_R_005</t>
  </si>
  <si>
    <t>Souprava generátoru 1.generace, technologie rozptýlení hydroxylových radikálů, vnitřní jednotky</t>
  </si>
  <si>
    <t>724_R_006</t>
  </si>
  <si>
    <t>Doplnění chladiva R410a</t>
  </si>
  <si>
    <t>724.2</t>
  </si>
  <si>
    <t>Chlazení - systém 2 (konzultační místnosti SV)</t>
  </si>
  <si>
    <t>552-1_R.2_004</t>
  </si>
  <si>
    <t>2*(7,5)</t>
  </si>
  <si>
    <t>552-1_R.2_004.2</t>
  </si>
  <si>
    <t>552-1_R.2_004.3</t>
  </si>
  <si>
    <t>552-1_R.2_004.4</t>
  </si>
  <si>
    <t>Izolované Cu potrubí 3/8" x 3/4", vč. izolace, chladivo R410a, komunikační kabeláž</t>
  </si>
  <si>
    <t>2*(4)</t>
  </si>
  <si>
    <t>552-1_R.2_005</t>
  </si>
  <si>
    <t>552-1_R.2_005.2</t>
  </si>
  <si>
    <t>552-1_R.2_006</t>
  </si>
  <si>
    <t>552-1_R.2_009</t>
  </si>
  <si>
    <t>552-1_R.2_010</t>
  </si>
  <si>
    <t>724.2_R_001</t>
  </si>
  <si>
    <t>724.2_R_002.1</t>
  </si>
  <si>
    <t>Vnitřní chladící nástěnná jednotka, Qch = 1,5 kW, Qt = 1,7 kW, m = 9 kg,, 290 x 870 x 214 mm, připojení 1/4" a 1/2"</t>
  </si>
  <si>
    <t>724.2_R_002.2</t>
  </si>
  <si>
    <t>Vnitřní chladící nástěnná jednotka, Qch = 2,8 kW, Qt = 3,2 kW, m = 9 kg, 290 x 870 x 214 mm, připojení 1/4" a 1/2"</t>
  </si>
  <si>
    <t>724.2_R_002.3</t>
  </si>
  <si>
    <t>Vnitřní chladící nástěnná jednotka, Qch = 4,5 kW, Qt = 5,0 kW, m = 13 kg, 302 x 1120 x 236 mm, připojení 1/4" a 1/2"</t>
  </si>
  <si>
    <t>724.2_R_003</t>
  </si>
  <si>
    <t>724.2_R_004</t>
  </si>
  <si>
    <t>724.2_R_006</t>
  </si>
  <si>
    <t>724.3</t>
  </si>
  <si>
    <t>Chlazení - systém 3 (konzultační místnosti SZ)</t>
  </si>
  <si>
    <t>552-1_R.3_004</t>
  </si>
  <si>
    <t>2*(5)</t>
  </si>
  <si>
    <t>552-1_R.3_004.2</t>
  </si>
  <si>
    <t>552-1_R.3_004.3</t>
  </si>
  <si>
    <t>552-1_R.3_005</t>
  </si>
  <si>
    <t>552-1_R.3_005.2</t>
  </si>
  <si>
    <t>552-1_R.3_006</t>
  </si>
  <si>
    <t>552-1_R.3_009</t>
  </si>
  <si>
    <t>552-1_R.3_010</t>
  </si>
  <si>
    <t>724.3_R_001</t>
  </si>
  <si>
    <t>Venkovní chladící jednotka, Qch = 14 kW, Qt = 16 kW, m = 106 kg, 996 x 980 x 370 mm, chladivo R410A</t>
  </si>
  <si>
    <t>724.3_R_002.1</t>
  </si>
  <si>
    <t>724.3_R_002.4</t>
  </si>
  <si>
    <t>Vnitřní chladící nástěnná jednotka, Qch = 3,6 kW, Qt = 4,2 kW, m = 9 kg, 290 x 870 x 214 mm, připojení 1/4" a 1/2"</t>
  </si>
  <si>
    <t>724.3_R_003</t>
  </si>
  <si>
    <t>724.3_R_004</t>
  </si>
  <si>
    <t>2102707 - Elektroinstalace</t>
  </si>
  <si>
    <t>M - Práce a dodávky M</t>
  </si>
  <si>
    <t xml:space="preserve">    21-M - Elektromontáže - viz samostatný rozpočet</t>
  </si>
  <si>
    <t>Práce a dodávky M</t>
  </si>
  <si>
    <t>21-M</t>
  </si>
  <si>
    <t>Elektromontáže - viz samostatný rozpočet</t>
  </si>
  <si>
    <t>celkem 1</t>
  </si>
  <si>
    <t>Montáž elektroinstalace</t>
  </si>
  <si>
    <t>-1908096196</t>
  </si>
  <si>
    <t>celkem 2</t>
  </si>
  <si>
    <t>Materiál elektroinstalace</t>
  </si>
  <si>
    <t>1594543934</t>
  </si>
  <si>
    <t>celkem 3</t>
  </si>
  <si>
    <t>Montáž+materiál rozvodnic R1, R2</t>
  </si>
  <si>
    <t>-81833299</t>
  </si>
  <si>
    <t>celkem 4</t>
  </si>
  <si>
    <t>Revize,měření osvětlení +2%</t>
  </si>
  <si>
    <t>953300024</t>
  </si>
  <si>
    <t>2102708 - Slaboproudé elektroinstalace</t>
  </si>
  <si>
    <t>Soupis:</t>
  </si>
  <si>
    <t>21027081 - Strukturovaná kabeláž</t>
  </si>
  <si>
    <t>D1 - Přípojné místo - zásuvky na zdi</t>
  </si>
  <si>
    <t>D2 - Rozvaděče</t>
  </si>
  <si>
    <t>D3 - Propojovací kabely</t>
  </si>
  <si>
    <t>D4 - Kabely</t>
  </si>
  <si>
    <t>D5 - Domovní telefon</t>
  </si>
  <si>
    <t>D8 - UPS</t>
  </si>
  <si>
    <t xml:space="preserve">D9 - Ostatní </t>
  </si>
  <si>
    <t>D1</t>
  </si>
  <si>
    <t>Přípojné místo - zásuvky na zdi</t>
  </si>
  <si>
    <t>1.1</t>
  </si>
  <si>
    <t>Keystone modul RJ-45 nestíněný, Cat. 6,</t>
  </si>
  <si>
    <t>950191835</t>
  </si>
  <si>
    <t>1.2</t>
  </si>
  <si>
    <t>maska nosná, 1x pozice keystone</t>
  </si>
  <si>
    <t>682955655</t>
  </si>
  <si>
    <t>1.3</t>
  </si>
  <si>
    <t>maska nosná, 2x pozice keystone</t>
  </si>
  <si>
    <t>-978761379</t>
  </si>
  <si>
    <t>1.4</t>
  </si>
  <si>
    <t>kryt zásuvky pro nosné masky</t>
  </si>
  <si>
    <t>-1491478049</t>
  </si>
  <si>
    <t>1.5</t>
  </si>
  <si>
    <t>rámeček zásuvky jednonásobný</t>
  </si>
  <si>
    <t>1701735577</t>
  </si>
  <si>
    <t>1.6</t>
  </si>
  <si>
    <t>držák keystone modulu 22,5x45mm (do parapetu a podlahových krabic)</t>
  </si>
  <si>
    <t>-796239182</t>
  </si>
  <si>
    <t>D2</t>
  </si>
  <si>
    <t>Rozvaděče</t>
  </si>
  <si>
    <t>2.1</t>
  </si>
  <si>
    <t>19" datový rozvaděč,800x800, 42U, prosklené dveře, uzamykatelný,šedý</t>
  </si>
  <si>
    <t>-1173159138</t>
  </si>
  <si>
    <t>2.2</t>
  </si>
  <si>
    <t>19" Patch panel 24xRJ45, Cat.6, 1U, 110 IDC</t>
  </si>
  <si>
    <t>-1038027596</t>
  </si>
  <si>
    <t>2.3</t>
  </si>
  <si>
    <t>19' rozvodný panel, 10x IEC 320 C13, 3m, 1U</t>
  </si>
  <si>
    <t>1978865440</t>
  </si>
  <si>
    <t>2.4</t>
  </si>
  <si>
    <t>Polička perforovaná 1U/550mm, max.nosnost 50kg</t>
  </si>
  <si>
    <t>-134745835</t>
  </si>
  <si>
    <t>2.5</t>
  </si>
  <si>
    <t>19' vyvazovací panel 1U</t>
  </si>
  <si>
    <t>-319253328</t>
  </si>
  <si>
    <t>2.6</t>
  </si>
  <si>
    <t>Montážní sada M6 - 50x šroub, podložka a plovoucí matice</t>
  </si>
  <si>
    <t>706532124</t>
  </si>
  <si>
    <t>2.7</t>
  </si>
  <si>
    <t>Ventilační jednotka stropní, 4x ventilátor, vč. termostatu</t>
  </si>
  <si>
    <t>-110648743</t>
  </si>
  <si>
    <t>D3</t>
  </si>
  <si>
    <t>Propojovací kabely</t>
  </si>
  <si>
    <t>3.1</t>
  </si>
  <si>
    <t>propojovací kabel RJ45/RJ45, F/UTP, 1m, kat. 6, šedá</t>
  </si>
  <si>
    <t>620595990</t>
  </si>
  <si>
    <t>3.2</t>
  </si>
  <si>
    <t>propojovací kabel RJ45/RJ45, F/UTP, 2m, kat. 6, šedá</t>
  </si>
  <si>
    <t>2105400402</t>
  </si>
  <si>
    <t>3.3</t>
  </si>
  <si>
    <t>propojovací kabel RJ45/RJ45, F/UTP, 3m, kat. 6, šedá</t>
  </si>
  <si>
    <t>-765281853</t>
  </si>
  <si>
    <t>3.4</t>
  </si>
  <si>
    <t>propojovací kabel RJ45/RJ45, F/UTP, 5m, kat. 6, šedá</t>
  </si>
  <si>
    <t>-2112719165</t>
  </si>
  <si>
    <t>D4</t>
  </si>
  <si>
    <t>Kabely</t>
  </si>
  <si>
    <t>4.1</t>
  </si>
  <si>
    <t>U/UTP instalační kabel Cat.6, LS0H</t>
  </si>
  <si>
    <t>2134919651</t>
  </si>
  <si>
    <t>4.4</t>
  </si>
  <si>
    <t>optický kabel SM 09/125um, 8-vláken, univerzální</t>
  </si>
  <si>
    <t>1835661191</t>
  </si>
  <si>
    <t>4.5</t>
  </si>
  <si>
    <t>pigtail SC/APC, 09/125um, 1m</t>
  </si>
  <si>
    <t>-705750777</t>
  </si>
  <si>
    <t>4.6</t>
  </si>
  <si>
    <t>ochrana sváru</t>
  </si>
  <si>
    <t>-252931982</t>
  </si>
  <si>
    <t>4.7</t>
  </si>
  <si>
    <t>SC/APC-SC/APC Duplex, optická spojka, SM, do SC díry</t>
  </si>
  <si>
    <t>339070024</t>
  </si>
  <si>
    <t>4.8</t>
  </si>
  <si>
    <t>Patch cord SC/APC-SC/APC, 1 m, 9/125 um, duplex</t>
  </si>
  <si>
    <t>1264874085</t>
  </si>
  <si>
    <t>4.9</t>
  </si>
  <si>
    <t>FPC opt.vana pro 16xSC, SC-DUPLEX; vyvázání+držák svárů</t>
  </si>
  <si>
    <t>-1775687165</t>
  </si>
  <si>
    <t>4.10</t>
  </si>
  <si>
    <t>Kabel CYKY-J 3x2,5</t>
  </si>
  <si>
    <t>1100424523</t>
  </si>
  <si>
    <t>4.11</t>
  </si>
  <si>
    <t>Kabel CYA 16</t>
  </si>
  <si>
    <t>-1097326686</t>
  </si>
  <si>
    <t>4.12</t>
  </si>
  <si>
    <t>Jistič 230V/16A</t>
  </si>
  <si>
    <t>-2102304194</t>
  </si>
  <si>
    <t>D5</t>
  </si>
  <si>
    <t>Domovní telefon</t>
  </si>
  <si>
    <t>5.1</t>
  </si>
  <si>
    <t>IP Domovní telefon, 3x2 tlačítka, klávesnice, displej, PoE</t>
  </si>
  <si>
    <t>-275979883</t>
  </si>
  <si>
    <t>5.2</t>
  </si>
  <si>
    <t>elektomagnetický zámek, 12V, nízko-odběrový, s momentovým kolíkem</t>
  </si>
  <si>
    <t>1829736777</t>
  </si>
  <si>
    <t>5.3</t>
  </si>
  <si>
    <t>PoE Injektor</t>
  </si>
  <si>
    <t>173485029</t>
  </si>
  <si>
    <t>D8</t>
  </si>
  <si>
    <t>UPS</t>
  </si>
  <si>
    <t>6.9</t>
  </si>
  <si>
    <t>Záložní zdroj, RM, 2U, 3000VA, LAN, včetně akumulátorů</t>
  </si>
  <si>
    <t>-705513772</t>
  </si>
  <si>
    <t>D9</t>
  </si>
  <si>
    <t xml:space="preserve">Ostatní </t>
  </si>
  <si>
    <t>7.1</t>
  </si>
  <si>
    <t>Spolupráce s dodavatelem IP PBX Siemens</t>
  </si>
  <si>
    <t>1947912513</t>
  </si>
  <si>
    <t>7.2</t>
  </si>
  <si>
    <t>Měření vývodů SK kat.6 vč. měř. protokolů</t>
  </si>
  <si>
    <t>1108247329</t>
  </si>
  <si>
    <t>7.4</t>
  </si>
  <si>
    <t>Měření optického segmentu vč. protokolu</t>
  </si>
  <si>
    <t>849394916</t>
  </si>
  <si>
    <t>7.5</t>
  </si>
  <si>
    <t>Práce na stávajícím rozvaděči VŠB v m.č.120</t>
  </si>
  <si>
    <t>1809943681</t>
  </si>
  <si>
    <t>7.6</t>
  </si>
  <si>
    <t>Demontáže a vyhledání nepotřebných kabelů a prvků stávající SK,</t>
  </si>
  <si>
    <t>-811943393</t>
  </si>
  <si>
    <t>7.7</t>
  </si>
  <si>
    <t>Spolupráce s ostatními profesemi</t>
  </si>
  <si>
    <t>1277309763</t>
  </si>
  <si>
    <t>7.8</t>
  </si>
  <si>
    <t>Oživení systému a aktivních prvků</t>
  </si>
  <si>
    <t>-1341276932</t>
  </si>
  <si>
    <t>7.9</t>
  </si>
  <si>
    <t>Revize, zaškolení obsluhy,</t>
  </si>
  <si>
    <t>-1802850588</t>
  </si>
  <si>
    <t>21027082 - Elektronická kontrola vstupu</t>
  </si>
  <si>
    <t>D1 - Hardware</t>
  </si>
  <si>
    <t>D2 - Ostatní</t>
  </si>
  <si>
    <t>Hardware</t>
  </si>
  <si>
    <t>-1636857544</t>
  </si>
  <si>
    <t>Komunikační a řídící jednotka pro max. 15 čteček</t>
  </si>
  <si>
    <t>1457972970</t>
  </si>
  <si>
    <t>Napájecí zdroj 230/12V/5A zálohovaný (pouze pro elektroniku) vč. aku 12V/17Ah</t>
  </si>
  <si>
    <t>-2125510262</t>
  </si>
  <si>
    <t>elektomagnetický zámek, 12V, nízko-odběrový, s momentovým kolíkem, vč. instalace do zárubní dvří</t>
  </si>
  <si>
    <t>534635482</t>
  </si>
  <si>
    <t>Drobný elektroinstalační materiál</t>
  </si>
  <si>
    <t>-967006399</t>
  </si>
  <si>
    <t>Ostatní</t>
  </si>
  <si>
    <t>kabel Superbus AB01</t>
  </si>
  <si>
    <t>2072877873</t>
  </si>
  <si>
    <t>2.11</t>
  </si>
  <si>
    <t>656661808</t>
  </si>
  <si>
    <t>2.12</t>
  </si>
  <si>
    <t>Revize a oživení systému</t>
  </si>
  <si>
    <t>-1539313863</t>
  </si>
  <si>
    <t>UTP kabel CAT6</t>
  </si>
  <si>
    <t>1120978423</t>
  </si>
  <si>
    <t>Kabel napájecí pro zámky CYSY 2x1</t>
  </si>
  <si>
    <t>1849174986</t>
  </si>
  <si>
    <t>Kabel napájecí pro čtečky CYKY 3x1,5</t>
  </si>
  <si>
    <t>885324917</t>
  </si>
  <si>
    <t>Instalační krabice nad podhled</t>
  </si>
  <si>
    <t>591856383</t>
  </si>
  <si>
    <t>Práce na rozvaděčích NN</t>
  </si>
  <si>
    <t>2111715338</t>
  </si>
  <si>
    <t>21027083 - Kabelové trasy</t>
  </si>
  <si>
    <t>D1 - Elektroinstalační materiál</t>
  </si>
  <si>
    <t>Elektroinstalační materiál</t>
  </si>
  <si>
    <t>Trubka ohebná PVC volně nebo pod omítkou 20 mm</t>
  </si>
  <si>
    <t>-1361682471</t>
  </si>
  <si>
    <t>Trubka ohebná PVC volně nebo pod omítkou 23 mm</t>
  </si>
  <si>
    <t>-38219953</t>
  </si>
  <si>
    <t>Trubka ohebná PVC volně nebo pod omítkou 29 mm</t>
  </si>
  <si>
    <t>1674667896</t>
  </si>
  <si>
    <t>Trubka ohebná PVC volně nebo pod omítkou 36 mm</t>
  </si>
  <si>
    <t>-1136810475</t>
  </si>
  <si>
    <t>Trubka ohebná korugovaná PVC volně nebo pod omítkou 40mm</t>
  </si>
  <si>
    <t>-813804524</t>
  </si>
  <si>
    <t>Krabice přístrojová / odbočná s víčkem</t>
  </si>
  <si>
    <t>-2120928816</t>
  </si>
  <si>
    <t>1.7</t>
  </si>
  <si>
    <t>1801665027</t>
  </si>
  <si>
    <t>1.8</t>
  </si>
  <si>
    <t>-1408571868</t>
  </si>
  <si>
    <t>1.9</t>
  </si>
  <si>
    <t>Parapetní kanál plastový 170x70</t>
  </si>
  <si>
    <t>805224122</t>
  </si>
  <si>
    <t>1.10</t>
  </si>
  <si>
    <t>Víko parapetního kanálu 80mm</t>
  </si>
  <si>
    <t>-28330817</t>
  </si>
  <si>
    <t>1.11</t>
  </si>
  <si>
    <t>elektroinstalační krabice do parapetního kanálu</t>
  </si>
  <si>
    <t>1976962754</t>
  </si>
  <si>
    <t>1.12</t>
  </si>
  <si>
    <t>kabelový drátěnný rošt 100x100, vč. závěsů, výložníků, spojek</t>
  </si>
  <si>
    <t>-795104340</t>
  </si>
  <si>
    <t>1.13</t>
  </si>
  <si>
    <t>kabelový drátěnný rošt 200x100, vč. závěsů, výložníků, spojek</t>
  </si>
  <si>
    <t>941606619</t>
  </si>
  <si>
    <t>1.14</t>
  </si>
  <si>
    <t>kabelový drátěnný rošt 400x100, vč. závěsů, výložníků, spojek</t>
  </si>
  <si>
    <t>-238616343</t>
  </si>
  <si>
    <t>1.15</t>
  </si>
  <si>
    <t>Sběrný kabelový držák - křídlový, jednostranný, 8x kabel 3x1,5mm2, bezhalogenový PP</t>
  </si>
  <si>
    <t>675590687</t>
  </si>
  <si>
    <t>1.16</t>
  </si>
  <si>
    <t>Sběrný kabelový držák, 15x kabel 3x1,5mm2, univerzální, PP, bezhalogenní.</t>
  </si>
  <si>
    <t>1484028890</t>
  </si>
  <si>
    <t>1.17</t>
  </si>
  <si>
    <t>plastové stahovací pásky, UV stabilní, 200x4,8, 100ks</t>
  </si>
  <si>
    <t>bal</t>
  </si>
  <si>
    <t>1755974395</t>
  </si>
  <si>
    <t>1.18</t>
  </si>
  <si>
    <t>Osazení hmoždinky 8 mm cihla</t>
  </si>
  <si>
    <t>-1911692816</t>
  </si>
  <si>
    <t>1.19</t>
  </si>
  <si>
    <t>Osazení hmoždinky 8 mm beton</t>
  </si>
  <si>
    <t>1668633912</t>
  </si>
  <si>
    <t>1.20</t>
  </si>
  <si>
    <t>Průraz D=6cm, cihla 15cm</t>
  </si>
  <si>
    <t>163604157</t>
  </si>
  <si>
    <t>1.21</t>
  </si>
  <si>
    <t>Průraz D=6cm, cihla 30cm</t>
  </si>
  <si>
    <t>-1149574735</t>
  </si>
  <si>
    <t>1.22</t>
  </si>
  <si>
    <t>Průraz D=6cm, beton 60cm</t>
  </si>
  <si>
    <t>-453061745</t>
  </si>
  <si>
    <t>1.23</t>
  </si>
  <si>
    <t>chránička průrazu vč. začištění</t>
  </si>
  <si>
    <t>-967531453</t>
  </si>
  <si>
    <t>1.24</t>
  </si>
  <si>
    <t>Značení trasy trubkového vedení</t>
  </si>
  <si>
    <t>-680699942</t>
  </si>
  <si>
    <t>1.25</t>
  </si>
  <si>
    <t>Vyvázání kabel. svazků formy do 24 vodičů</t>
  </si>
  <si>
    <t>-1622576993</t>
  </si>
  <si>
    <t>1.26</t>
  </si>
  <si>
    <t>Vysekání kapsy v cihl. zdi, krabice do 100x100x50 mm</t>
  </si>
  <si>
    <t>481371904</t>
  </si>
  <si>
    <t>1.27</t>
  </si>
  <si>
    <t>Vysekání kapsy v cihl. zdi, krabice do 250x250x100 mm</t>
  </si>
  <si>
    <t>-2033928418</t>
  </si>
  <si>
    <t>1.28</t>
  </si>
  <si>
    <t>Vysekání drážky v betonové zdi do hl. 30 mm, š. do 30 mm</t>
  </si>
  <si>
    <t>260128143</t>
  </si>
  <si>
    <t>1.29</t>
  </si>
  <si>
    <t>Vysekání drážky v cihl. zdi do hl. 50 mm, š. do 70 mm</t>
  </si>
  <si>
    <t>-850044668</t>
  </si>
  <si>
    <t>1.30</t>
  </si>
  <si>
    <t>Vyřezání drážky betonu do hl. 70 mm, š. do 100 mm</t>
  </si>
  <si>
    <t>1682214185</t>
  </si>
  <si>
    <t>1.31</t>
  </si>
  <si>
    <t>Omítnutí rýhy, drážka do 50x100 mm, vápenná omítka</t>
  </si>
  <si>
    <t>2093907481</t>
  </si>
  <si>
    <t>1.32</t>
  </si>
  <si>
    <t>Zalití drážky v podlaze betonem do 50x100mm</t>
  </si>
  <si>
    <t>-1141869155</t>
  </si>
  <si>
    <t>1.33</t>
  </si>
  <si>
    <t>Úklidové práce</t>
  </si>
  <si>
    <t>1179966982</t>
  </si>
  <si>
    <t>1.34</t>
  </si>
  <si>
    <t>Demontáže stávajících slaboproudých prvků vč. kabellů a kabelových tras</t>
  </si>
  <si>
    <t>-440132340</t>
  </si>
  <si>
    <t>1.35</t>
  </si>
  <si>
    <t>Ekologická likvidace elektroinstalačního materiálu</t>
  </si>
  <si>
    <t>set</t>
  </si>
  <si>
    <t>-657914167</t>
  </si>
  <si>
    <t>1.36</t>
  </si>
  <si>
    <t>Požární ucpávky</t>
  </si>
  <si>
    <t>-905960083</t>
  </si>
  <si>
    <t>1.37</t>
  </si>
  <si>
    <t>Vnitrostaveništní doprava suti a vybouraných hmot pro budovy v do 18 m ručně</t>
  </si>
  <si>
    <t>1421220997</t>
  </si>
  <si>
    <t>1.38</t>
  </si>
  <si>
    <t>Odvoz suti na skládku a vybouraných hmot nebo meziskládku do 1 km se složením</t>
  </si>
  <si>
    <t>-1101855109</t>
  </si>
  <si>
    <t>1.39</t>
  </si>
  <si>
    <t>Příplatek k odvozu suti a vybouraných hmot na skládku ZKD 1 km přes 1 km</t>
  </si>
  <si>
    <t>-1788237053</t>
  </si>
  <si>
    <t>1.40</t>
  </si>
  <si>
    <t>Poplatek za uložení stavebního směsného odpadu na skládce (skládkovné)</t>
  </si>
  <si>
    <t>km</t>
  </si>
  <si>
    <t>-121260351</t>
  </si>
  <si>
    <t>1.41</t>
  </si>
  <si>
    <t>Koordinace a spolupráce s jinými profesemi</t>
  </si>
  <si>
    <t>827659570</t>
  </si>
  <si>
    <t>21027084 - Vedlejší a ostatní náklady</t>
  </si>
  <si>
    <t>VRN - Vedlejší rozpočtové náklady</t>
  </si>
  <si>
    <t>VRN</t>
  </si>
  <si>
    <t>Vedlejší rozpočtové náklady</t>
  </si>
  <si>
    <t>Vedení prací, autorský dozor, skutečný stav</t>
  </si>
  <si>
    <t>kpl</t>
  </si>
  <si>
    <t>-1340723842</t>
  </si>
  <si>
    <t>Mimostaveništní doprava</t>
  </si>
  <si>
    <t>135384872</t>
  </si>
  <si>
    <t>Pčesun dodávek</t>
  </si>
  <si>
    <t>-283871710</t>
  </si>
  <si>
    <t>GZS</t>
  </si>
  <si>
    <t>-1431866720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</si>
  <si>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</si>
  <si>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</si>
  <si>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</si>
  <si>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</si>
  <si>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</si>
  <si>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</si>
  <si>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</si>
  <si>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</si>
  <si>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</si>
  <si>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</si>
  <si>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</si>
  <si>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</si>
  <si>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</si>
  <si>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</si>
  <si>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</si>
  <si>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</si>
  <si>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</si>
  <si>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</si>
  <si>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</si>
  <si>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</si>
  <si>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</si>
  <si>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</si>
  <si>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</si>
  <si>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</si>
  <si>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</si>
  <si>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</si>
  <si>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</si>
  <si>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</si>
  <si>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</si>
  <si>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</si>
  <si>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</si>
  <si>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</si>
  <si>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</si>
  <si>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</si>
  <si>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</si>
  <si>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</si>
  <si>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</si>
  <si>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</si>
  <si>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</si>
  <si>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</si>
  <si>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</si>
  <si>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</si>
  <si>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</si>
  <si>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</si>
  <si>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</si>
  <si>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</si>
  <si>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</si>
  <si>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</si>
  <si>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</si>
  <si>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</si>
  <si>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</si>
  <si>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</si>
  <si>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</si>
  <si>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</si>
  <si>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</si>
  <si>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</si>
  <si>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</si>
  <si>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</si>
  <si>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</si>
  <si>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</si>
  <si>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</si>
  <si>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</si>
  <si>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</si>
  <si>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</si>
  <si>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</si>
  <si>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</si>
  <si>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</si>
  <si>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</si>
  <si>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</si>
  <si>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</si>
  <si>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</si>
  <si>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</si>
  <si>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</si>
  <si>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</si>
  <si>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</si>
  <si>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</si>
  <si>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</si>
  <si>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</si>
  <si>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</si>
  <si>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</si>
  <si>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</si>
  <si>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</si>
  <si>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</si>
  <si>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</si>
  <si>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</si>
  <si>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</si>
  <si>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</si>
  <si>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</si>
  <si>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</si>
  <si>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</si>
  <si>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</si>
  <si>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</si>
  <si>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</si>
  <si>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</si>
  <si>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</si>
  <si>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</si>
  <si>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</si>
  <si>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</si>
  <si>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</si>
  <si>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</si>
  <si>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</si>
  <si>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</si>
  <si>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</si>
  <si>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</si>
  <si>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</si>
  <si>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</si>
  <si>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</si>
  <si>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</si>
  <si>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</si>
  <si>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</si>
  <si>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</si>
  <si>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</si>
  <si>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</si>
  <si>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</si>
  <si>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</si>
  <si>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</si>
  <si>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</si>
  <si>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</si>
  <si>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</si>
  <si>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</si>
  <si>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</si>
  <si>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</si>
  <si>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</si>
  <si>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</si>
  <si>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</si>
  <si>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</si>
  <si>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</si>
  <si>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</si>
  <si>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</si>
  <si>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</si>
  <si>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</si>
  <si>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</si>
  <si>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</si>
  <si>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</si>
  <si>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</si>
  <si>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</si>
  <si>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</si>
  <si>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</si>
  <si>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</si>
  <si>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</si>
  <si>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</si>
  <si>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</si>
  <si>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</si>
  <si>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</si>
  <si>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</si>
  <si>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</si>
  <si>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</si>
  <si>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</si>
  <si>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</si>
  <si>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</si>
  <si>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</si>
  <si>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</si>
  <si>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</si>
  <si>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</si>
  <si>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</si>
  <si>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</si>
  <si>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</si>
  <si>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</si>
  <si>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</si>
  <si>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</si>
  <si>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</si>
  <si>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</si>
  <si>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</si>
  <si>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</si>
  <si>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</si>
  <si>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</si>
  <si>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</si>
  <si>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</si>
  <si>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</si>
  <si>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</si>
  <si>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</si>
  <si>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</si>
  <si>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</si>
  <si>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</si>
  <si>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</si>
  <si>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</si>
  <si>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</si>
  <si>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</si>
  <si>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</si>
  <si>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</si>
  <si>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</si>
  <si>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</si>
  <si>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</si>
  <si>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Přístupový snímač do vypínače (dle výběru investora)</t>
  </si>
  <si>
    <t>Krabice odbočná (132x132x72) s víčkem a šroubky</t>
  </si>
  <si>
    <t>Skříň rozvodná (234x176x79) s víkem a šroubky</t>
  </si>
  <si>
    <t>Zajištění staveniště proti šíření prachu do zbytku budovy, provizorní konstrukce uzavření schodiště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</si>
</sst>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37" fillId="3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8" fillId="0" borderId="20" xfId="0" applyFont="1" applyBorder="1"/>
    <xf numFmtId="0" fontId="8" fillId="0" borderId="21" xfId="0" applyFont="1" applyBorder="1"/>
    <xf numFmtId="166" fontId="8" fillId="0" borderId="21" xfId="0" applyNumberFormat="1" applyFont="1" applyBorder="1"/>
    <xf numFmtId="166" fontId="8" fillId="0" borderId="22" xfId="0" applyNumberFormat="1" applyFont="1" applyBorder="1"/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997013869" TargetMode="External"/><Relationship Id="rId21" Type="http://schemas.openxmlformats.org/officeDocument/2006/relationships/hyperlink" Target="https://podminky.urs.cz/item/CS_URS_2021_02/971033561" TargetMode="External"/><Relationship Id="rId42" Type="http://schemas.openxmlformats.org/officeDocument/2006/relationships/hyperlink" Target="https://podminky.urs.cz/item/CS_URS_2021_02/998763302" TargetMode="External"/><Relationship Id="rId47" Type="http://schemas.openxmlformats.org/officeDocument/2006/relationships/hyperlink" Target="https://podminky.urs.cz/item/CS_URS_2021_02/766660717" TargetMode="External"/><Relationship Id="rId63" Type="http://schemas.openxmlformats.org/officeDocument/2006/relationships/hyperlink" Target="https://podminky.urs.cz/item/CS_URS_2021_02/776231111" TargetMode="External"/><Relationship Id="rId68" Type="http://schemas.openxmlformats.org/officeDocument/2006/relationships/hyperlink" Target="https://podminky.urs.cz/item/CS_URS_2021_02/776991821" TargetMode="External"/><Relationship Id="rId16" Type="http://schemas.openxmlformats.org/officeDocument/2006/relationships/hyperlink" Target="https://podminky.urs.cz/item/CS_URS_2021_02/965081223" TargetMode="External"/><Relationship Id="rId11" Type="http://schemas.openxmlformats.org/officeDocument/2006/relationships/hyperlink" Target="https://podminky.urs.cz/item/CS_URS_2021_02/949101111" TargetMode="External"/><Relationship Id="rId24" Type="http://schemas.openxmlformats.org/officeDocument/2006/relationships/hyperlink" Target="https://podminky.urs.cz/item/CS_URS_2021_02/997013501" TargetMode="External"/><Relationship Id="rId32" Type="http://schemas.openxmlformats.org/officeDocument/2006/relationships/hyperlink" Target="https://podminky.urs.cz/item/CS_URS_2021_02/722254116" TargetMode="External"/><Relationship Id="rId37" Type="http://schemas.openxmlformats.org/officeDocument/2006/relationships/hyperlink" Target="https://podminky.urs.cz/item/CS_URS_2021_02/763131491" TargetMode="External"/><Relationship Id="rId40" Type="http://schemas.openxmlformats.org/officeDocument/2006/relationships/hyperlink" Target="https://podminky.urs.cz/item/CS_URS_2021_02/763135102" TargetMode="External"/><Relationship Id="rId45" Type="http://schemas.openxmlformats.org/officeDocument/2006/relationships/hyperlink" Target="https://podminky.urs.cz/item/CS_URS_2021_02/766660021" TargetMode="External"/><Relationship Id="rId53" Type="http://schemas.openxmlformats.org/officeDocument/2006/relationships/hyperlink" Target="https://podminky.urs.cz/item/CS_URS_2021_02/767640111" TargetMode="External"/><Relationship Id="rId58" Type="http://schemas.openxmlformats.org/officeDocument/2006/relationships/hyperlink" Target="https://podminky.urs.cz/item/CS_URS_2021_02/775411810" TargetMode="External"/><Relationship Id="rId66" Type="http://schemas.openxmlformats.org/officeDocument/2006/relationships/hyperlink" Target="https://podminky.urs.cz/item/CS_URS_2021_02/776421111" TargetMode="External"/><Relationship Id="rId74" Type="http://schemas.openxmlformats.org/officeDocument/2006/relationships/hyperlink" Target="https://podminky.urs.cz/item/CS_URS_2021_02/998781102" TargetMode="External"/><Relationship Id="rId5" Type="http://schemas.openxmlformats.org/officeDocument/2006/relationships/hyperlink" Target="https://podminky.urs.cz/item/CS_URS_2021_02/632451103" TargetMode="External"/><Relationship Id="rId61" Type="http://schemas.openxmlformats.org/officeDocument/2006/relationships/hyperlink" Target="https://podminky.urs.cz/item/CS_URS_2021_02/776121112" TargetMode="External"/><Relationship Id="rId19" Type="http://schemas.openxmlformats.org/officeDocument/2006/relationships/hyperlink" Target="https://podminky.urs.cz/item/CS_URS_2021_02/968072455" TargetMode="External"/><Relationship Id="rId14" Type="http://schemas.openxmlformats.org/officeDocument/2006/relationships/hyperlink" Target="https://podminky.urs.cz/item/CS_URS_2021_02/962031133" TargetMode="External"/><Relationship Id="rId22" Type="http://schemas.openxmlformats.org/officeDocument/2006/relationships/hyperlink" Target="https://podminky.urs.cz/item/CS_URS_2021_02/974031664" TargetMode="External"/><Relationship Id="rId27" Type="http://schemas.openxmlformats.org/officeDocument/2006/relationships/hyperlink" Target="https://podminky.urs.cz/item/CS_URS_2021_02/998012102" TargetMode="External"/><Relationship Id="rId30" Type="http://schemas.openxmlformats.org/officeDocument/2006/relationships/hyperlink" Target="https://podminky.urs.cz/item/CS_URS_2021_02/713191132" TargetMode="External"/><Relationship Id="rId35" Type="http://schemas.openxmlformats.org/officeDocument/2006/relationships/hyperlink" Target="https://podminky.urs.cz/item/CS_URS_2021_02/763111462" TargetMode="External"/><Relationship Id="rId43" Type="http://schemas.openxmlformats.org/officeDocument/2006/relationships/hyperlink" Target="https://podminky.urs.cz/item/CS_URS_2021_02/766431821" TargetMode="External"/><Relationship Id="rId48" Type="http://schemas.openxmlformats.org/officeDocument/2006/relationships/hyperlink" Target="https://podminky.urs.cz/item/CS_URS_2021_02/766691912" TargetMode="External"/><Relationship Id="rId56" Type="http://schemas.openxmlformats.org/officeDocument/2006/relationships/hyperlink" Target="https://podminky.urs.cz/item/CS_URS_2021_02/772231811" TargetMode="External"/><Relationship Id="rId64" Type="http://schemas.openxmlformats.org/officeDocument/2006/relationships/hyperlink" Target="https://podminky.urs.cz/item/CS_URS_2021_02/776241121" TargetMode="External"/><Relationship Id="rId69" Type="http://schemas.openxmlformats.org/officeDocument/2006/relationships/hyperlink" Target="https://podminky.urs.cz/item/CS_URS_2021_02/998776102" TargetMode="External"/><Relationship Id="rId77" Type="http://schemas.openxmlformats.org/officeDocument/2006/relationships/hyperlink" Target="https://podminky.urs.cz/item/CS_URS_2021_02/784511021" TargetMode="External"/><Relationship Id="rId8" Type="http://schemas.openxmlformats.org/officeDocument/2006/relationships/hyperlink" Target="https://podminky.urs.cz/item/CS_URS_2021_02/941211111" TargetMode="External"/><Relationship Id="rId51" Type="http://schemas.openxmlformats.org/officeDocument/2006/relationships/hyperlink" Target="https://podminky.urs.cz/item/CS_URS_2021_02/767151230" TargetMode="External"/><Relationship Id="rId72" Type="http://schemas.openxmlformats.org/officeDocument/2006/relationships/hyperlink" Target="https://podminky.urs.cz/item/CS_URS_2021_02/781477111" TargetMode="External"/><Relationship Id="rId3" Type="http://schemas.openxmlformats.org/officeDocument/2006/relationships/hyperlink" Target="https://podminky.urs.cz/item/CS_URS_2021_02/622385202" TargetMode="External"/><Relationship Id="rId12" Type="http://schemas.openxmlformats.org/officeDocument/2006/relationships/hyperlink" Target="https://podminky.urs.cz/item/CS_URS_2021_02/953943211" TargetMode="External"/><Relationship Id="rId17" Type="http://schemas.openxmlformats.org/officeDocument/2006/relationships/hyperlink" Target="https://podminky.urs.cz/item/CS_URS_2021_02/968062376" TargetMode="External"/><Relationship Id="rId25" Type="http://schemas.openxmlformats.org/officeDocument/2006/relationships/hyperlink" Target="https://podminky.urs.cz/item/CS_URS_2021_02/997013509" TargetMode="External"/><Relationship Id="rId33" Type="http://schemas.openxmlformats.org/officeDocument/2006/relationships/hyperlink" Target="https://podminky.urs.cz/item/CS_URS_2021_02/722259115" TargetMode="External"/><Relationship Id="rId38" Type="http://schemas.openxmlformats.org/officeDocument/2006/relationships/hyperlink" Target="https://podminky.urs.cz/item/CS_URS_2021_02/763131831" TargetMode="External"/><Relationship Id="rId46" Type="http://schemas.openxmlformats.org/officeDocument/2006/relationships/hyperlink" Target="https://podminky.urs.cz/item/CS_URS_2021_02/766660031" TargetMode="External"/><Relationship Id="rId59" Type="http://schemas.openxmlformats.org/officeDocument/2006/relationships/hyperlink" Target="https://podminky.urs.cz/item/CS_URS_2021_02/775511830" TargetMode="External"/><Relationship Id="rId67" Type="http://schemas.openxmlformats.org/officeDocument/2006/relationships/hyperlink" Target="https://podminky.urs.cz/item/CS_URS_2021_02/776431111" TargetMode="External"/><Relationship Id="rId20" Type="http://schemas.openxmlformats.org/officeDocument/2006/relationships/hyperlink" Target="https://podminky.urs.cz/item/CS_URS_2021_02/968072456" TargetMode="External"/><Relationship Id="rId41" Type="http://schemas.openxmlformats.org/officeDocument/2006/relationships/hyperlink" Target="https://podminky.urs.cz/item/CS_URS_2021_02/763135812" TargetMode="External"/><Relationship Id="rId54" Type="http://schemas.openxmlformats.org/officeDocument/2006/relationships/hyperlink" Target="https://podminky.urs.cz/item/CS_URS_2021_02/767640112" TargetMode="External"/><Relationship Id="rId62" Type="http://schemas.openxmlformats.org/officeDocument/2006/relationships/hyperlink" Target="https://podminky.urs.cz/item/CS_URS_2021_02/776201812" TargetMode="External"/><Relationship Id="rId70" Type="http://schemas.openxmlformats.org/officeDocument/2006/relationships/hyperlink" Target="https://podminky.urs.cz/item/CS_URS_2021_02/781121011" TargetMode="External"/><Relationship Id="rId75" Type="http://schemas.openxmlformats.org/officeDocument/2006/relationships/hyperlink" Target="https://podminky.urs.cz/item/CS_URS_2021_02/784211103" TargetMode="External"/><Relationship Id="rId1" Type="http://schemas.openxmlformats.org/officeDocument/2006/relationships/hyperlink" Target="https://podminky.urs.cz/item/CS_URS_2021_02/612325422" TargetMode="External"/><Relationship Id="rId6" Type="http://schemas.openxmlformats.org/officeDocument/2006/relationships/hyperlink" Target="https://podminky.urs.cz/item/CS_URS_2021_02/642945111" TargetMode="External"/><Relationship Id="rId15" Type="http://schemas.openxmlformats.org/officeDocument/2006/relationships/hyperlink" Target="https://podminky.urs.cz/item/CS_URS_2021_02/965041341" TargetMode="External"/><Relationship Id="rId23" Type="http://schemas.openxmlformats.org/officeDocument/2006/relationships/hyperlink" Target="https://podminky.urs.cz/item/CS_URS_2021_02/997013113" TargetMode="External"/><Relationship Id="rId28" Type="http://schemas.openxmlformats.org/officeDocument/2006/relationships/hyperlink" Target="https://podminky.urs.cz/item/CS_URS_2021_02/711131811" TargetMode="External"/><Relationship Id="rId36" Type="http://schemas.openxmlformats.org/officeDocument/2006/relationships/hyperlink" Target="https://podminky.urs.cz/item/CS_URS_2021_02/763121411" TargetMode="External"/><Relationship Id="rId49" Type="http://schemas.openxmlformats.org/officeDocument/2006/relationships/hyperlink" Target="https://podminky.urs.cz/item/CS_URS_2021_02/766691914" TargetMode="External"/><Relationship Id="rId57" Type="http://schemas.openxmlformats.org/officeDocument/2006/relationships/hyperlink" Target="https://podminky.urs.cz/item/CS_URS_2021_02/772522811" TargetMode="External"/><Relationship Id="rId10" Type="http://schemas.openxmlformats.org/officeDocument/2006/relationships/hyperlink" Target="https://podminky.urs.cz/item/CS_URS_2021_02/941211811" TargetMode="External"/><Relationship Id="rId31" Type="http://schemas.openxmlformats.org/officeDocument/2006/relationships/hyperlink" Target="https://podminky.urs.cz/item/CS_URS_2021_02/998713102" TargetMode="External"/><Relationship Id="rId44" Type="http://schemas.openxmlformats.org/officeDocument/2006/relationships/hyperlink" Target="https://podminky.urs.cz/item/CS_URS_2021_02/766431822" TargetMode="External"/><Relationship Id="rId52" Type="http://schemas.openxmlformats.org/officeDocument/2006/relationships/hyperlink" Target="https://podminky.urs.cz/item/CS_URS_2021_02/767584153" TargetMode="External"/><Relationship Id="rId60" Type="http://schemas.openxmlformats.org/officeDocument/2006/relationships/hyperlink" Target="https://podminky.urs.cz/item/CS_URS_2021_02/776111311" TargetMode="External"/><Relationship Id="rId65" Type="http://schemas.openxmlformats.org/officeDocument/2006/relationships/hyperlink" Target="https://podminky.urs.cz/item/CS_URS_2021_02/776341111" TargetMode="External"/><Relationship Id="rId73" Type="http://schemas.openxmlformats.org/officeDocument/2006/relationships/hyperlink" Target="https://podminky.urs.cz/item/CS_URS_2021_02/781477114" TargetMode="External"/><Relationship Id="rId78" Type="http://schemas.openxmlformats.org/officeDocument/2006/relationships/drawing" Target="../drawings/drawing2.xml"/><Relationship Id="rId4" Type="http://schemas.openxmlformats.org/officeDocument/2006/relationships/hyperlink" Target="https://podminky.urs.cz/item/CS_URS_2021_02/632450134" TargetMode="External"/><Relationship Id="rId9" Type="http://schemas.openxmlformats.org/officeDocument/2006/relationships/hyperlink" Target="https://podminky.urs.cz/item/CS_URS_2021_02/941211211" TargetMode="External"/><Relationship Id="rId13" Type="http://schemas.openxmlformats.org/officeDocument/2006/relationships/hyperlink" Target="https://podminky.urs.cz/item/CS_URS_2021_02/962031132" TargetMode="External"/><Relationship Id="rId18" Type="http://schemas.openxmlformats.org/officeDocument/2006/relationships/hyperlink" Target="https://podminky.urs.cz/item/CS_URS_2021_02/968062377" TargetMode="External"/><Relationship Id="rId39" Type="http://schemas.openxmlformats.org/officeDocument/2006/relationships/hyperlink" Target="https://podminky.urs.cz/item/CS_URS_2021_02/763132811" TargetMode="External"/><Relationship Id="rId34" Type="http://schemas.openxmlformats.org/officeDocument/2006/relationships/hyperlink" Target="https://podminky.urs.cz/item/CS_URS_2021_02/998722102" TargetMode="External"/><Relationship Id="rId50" Type="http://schemas.openxmlformats.org/officeDocument/2006/relationships/hyperlink" Target="https://podminky.urs.cz/item/CS_URS_2021_02/998766102" TargetMode="External"/><Relationship Id="rId55" Type="http://schemas.openxmlformats.org/officeDocument/2006/relationships/hyperlink" Target="https://podminky.urs.cz/item/CS_URS_2021_02/998767102" TargetMode="External"/><Relationship Id="rId76" Type="http://schemas.openxmlformats.org/officeDocument/2006/relationships/hyperlink" Target="https://podminky.urs.cz/item/CS_URS_2021_02/784211163" TargetMode="External"/><Relationship Id="rId7" Type="http://schemas.openxmlformats.org/officeDocument/2006/relationships/hyperlink" Target="https://podminky.urs.cz/item/CS_URS_2021_02/642945112" TargetMode="External"/><Relationship Id="rId71" Type="http://schemas.openxmlformats.org/officeDocument/2006/relationships/hyperlink" Target="https://podminky.urs.cz/item/CS_URS_2021_02/781474112" TargetMode="External"/><Relationship Id="rId2" Type="http://schemas.openxmlformats.org/officeDocument/2006/relationships/hyperlink" Target="https://podminky.urs.cz/item/CS_URS_2021_02/622325202" TargetMode="External"/><Relationship Id="rId29" Type="http://schemas.openxmlformats.org/officeDocument/2006/relationships/hyperlink" Target="https://podminky.urs.cz/item/CS_URS_2021_02/713121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7"/>
  <sheetViews>
    <sheetView showGridLines="0" tabSelected="1" topLeftCell="A2" workbookViewId="0">
      <selection activeCell="A56" sqref="A56:XFD56"/>
    </sheetView>
  </sheetViews>
  <sheetFormatPr defaultColWidth="12" defaultRowHeight="11.25" x14ac:dyDescent="0.2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5" customWidth="1"/>
    <col min="38" max="38" width="8.1640625" customWidth="1"/>
    <col min="39" max="39" width="3.1640625" customWidth="1"/>
    <col min="40" max="40" width="13.16406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16406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83" t="s">
        <v>6</v>
      </c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7" t="s">
        <v>7</v>
      </c>
      <c r="BT2" s="17" t="s">
        <v>8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5" customHeight="1" x14ac:dyDescent="0.2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 x14ac:dyDescent="0.2">
      <c r="B5" s="20"/>
      <c r="D5" s="24" t="s">
        <v>14</v>
      </c>
      <c r="K5" s="303" t="s">
        <v>15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R5" s="20"/>
      <c r="BE5" s="300" t="s">
        <v>16</v>
      </c>
      <c r="BS5" s="17" t="s">
        <v>7</v>
      </c>
    </row>
    <row r="6" spans="1:74" ht="36.950000000000003" customHeight="1" x14ac:dyDescent="0.2">
      <c r="B6" s="20"/>
      <c r="D6" s="26" t="s">
        <v>17</v>
      </c>
      <c r="K6" s="304" t="s">
        <v>18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R6" s="20"/>
      <c r="BE6" s="301"/>
      <c r="BS6" s="17" t="s">
        <v>7</v>
      </c>
    </row>
    <row r="7" spans="1:74" ht="12" customHeight="1" x14ac:dyDescent="0.2">
      <c r="B7" s="20"/>
      <c r="D7" s="27" t="s">
        <v>19</v>
      </c>
      <c r="K7" s="25" t="s">
        <v>20</v>
      </c>
      <c r="AK7" s="27" t="s">
        <v>21</v>
      </c>
      <c r="AN7" s="25" t="s">
        <v>3</v>
      </c>
      <c r="AR7" s="20"/>
      <c r="BE7" s="301"/>
      <c r="BS7" s="17" t="s">
        <v>7</v>
      </c>
    </row>
    <row r="8" spans="1:74" ht="12" customHeight="1" x14ac:dyDescent="0.2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301"/>
      <c r="BS8" s="17" t="s">
        <v>7</v>
      </c>
    </row>
    <row r="9" spans="1:74" ht="29.25" customHeight="1" x14ac:dyDescent="0.2">
      <c r="B9" s="20"/>
      <c r="D9" s="24" t="s">
        <v>26</v>
      </c>
      <c r="K9" s="29" t="s">
        <v>27</v>
      </c>
      <c r="AR9" s="20"/>
      <c r="BE9" s="301"/>
      <c r="BS9" s="17" t="s">
        <v>7</v>
      </c>
    </row>
    <row r="10" spans="1:74" ht="12" customHeight="1" x14ac:dyDescent="0.2">
      <c r="B10" s="20"/>
      <c r="D10" s="27" t="s">
        <v>28</v>
      </c>
      <c r="AK10" s="27" t="s">
        <v>29</v>
      </c>
      <c r="AN10" s="25" t="s">
        <v>3</v>
      </c>
      <c r="AR10" s="20"/>
      <c r="BE10" s="301"/>
      <c r="BS10" s="17" t="s">
        <v>7</v>
      </c>
    </row>
    <row r="11" spans="1:74" ht="18.600000000000001" customHeight="1" x14ac:dyDescent="0.2">
      <c r="B11" s="20"/>
      <c r="E11" s="25" t="s">
        <v>30</v>
      </c>
      <c r="AK11" s="27" t="s">
        <v>31</v>
      </c>
      <c r="AN11" s="25" t="s">
        <v>3</v>
      </c>
      <c r="AR11" s="20"/>
      <c r="BE11" s="301"/>
      <c r="BS11" s="17" t="s">
        <v>7</v>
      </c>
    </row>
    <row r="12" spans="1:74" ht="6.95" customHeight="1" x14ac:dyDescent="0.2">
      <c r="B12" s="20"/>
      <c r="AR12" s="20"/>
      <c r="BE12" s="301"/>
      <c r="BS12" s="17" t="s">
        <v>7</v>
      </c>
    </row>
    <row r="13" spans="1:74" ht="12" customHeight="1" x14ac:dyDescent="0.2">
      <c r="B13" s="20"/>
      <c r="D13" s="27" t="s">
        <v>32</v>
      </c>
      <c r="AK13" s="27" t="s">
        <v>29</v>
      </c>
      <c r="AN13" s="30" t="s">
        <v>33</v>
      </c>
      <c r="AR13" s="20"/>
      <c r="BE13" s="301"/>
      <c r="BS13" s="17" t="s">
        <v>7</v>
      </c>
    </row>
    <row r="14" spans="1:74" ht="12.75" x14ac:dyDescent="0.2">
      <c r="B14" s="20"/>
      <c r="E14" s="305" t="s">
        <v>33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7" t="s">
        <v>31</v>
      </c>
      <c r="AN14" s="30" t="s">
        <v>33</v>
      </c>
      <c r="AR14" s="20"/>
      <c r="BE14" s="301"/>
      <c r="BS14" s="17" t="s">
        <v>7</v>
      </c>
    </row>
    <row r="15" spans="1:74" ht="6.95" customHeight="1" x14ac:dyDescent="0.2">
      <c r="B15" s="20"/>
      <c r="AR15" s="20"/>
      <c r="BE15" s="301"/>
      <c r="BS15" s="17" t="s">
        <v>4</v>
      </c>
    </row>
    <row r="16" spans="1:74" ht="12" customHeight="1" x14ac:dyDescent="0.2">
      <c r="B16" s="20"/>
      <c r="D16" s="27" t="s">
        <v>34</v>
      </c>
      <c r="AK16" s="27" t="s">
        <v>29</v>
      </c>
      <c r="AN16" s="25" t="s">
        <v>3</v>
      </c>
      <c r="AR16" s="20"/>
      <c r="BE16" s="301"/>
      <c r="BS16" s="17" t="s">
        <v>4</v>
      </c>
    </row>
    <row r="17" spans="2:71" ht="18.600000000000001" customHeight="1" x14ac:dyDescent="0.2">
      <c r="B17" s="20"/>
      <c r="E17" s="25" t="s">
        <v>35</v>
      </c>
      <c r="AK17" s="27" t="s">
        <v>31</v>
      </c>
      <c r="AN17" s="25" t="s">
        <v>3</v>
      </c>
      <c r="AR17" s="20"/>
      <c r="BE17" s="301"/>
      <c r="BS17" s="17" t="s">
        <v>36</v>
      </c>
    </row>
    <row r="18" spans="2:71" ht="6.95" customHeight="1" x14ac:dyDescent="0.2">
      <c r="B18" s="20"/>
      <c r="AR18" s="20"/>
      <c r="BE18" s="301"/>
      <c r="BS18" s="17" t="s">
        <v>7</v>
      </c>
    </row>
    <row r="19" spans="2:71" ht="12" customHeight="1" x14ac:dyDescent="0.2">
      <c r="B19" s="20"/>
      <c r="D19" s="27" t="s">
        <v>37</v>
      </c>
      <c r="AK19" s="27" t="s">
        <v>29</v>
      </c>
      <c r="AN19" s="25" t="s">
        <v>3</v>
      </c>
      <c r="AR19" s="20"/>
      <c r="BE19" s="301"/>
      <c r="BS19" s="17" t="s">
        <v>7</v>
      </c>
    </row>
    <row r="20" spans="2:71" ht="18.600000000000001" customHeight="1" x14ac:dyDescent="0.2">
      <c r="B20" s="20"/>
      <c r="E20" s="25" t="s">
        <v>38</v>
      </c>
      <c r="AK20" s="27" t="s">
        <v>31</v>
      </c>
      <c r="AN20" s="25" t="s">
        <v>3</v>
      </c>
      <c r="AR20" s="20"/>
      <c r="BE20" s="301"/>
      <c r="BS20" s="17" t="s">
        <v>4</v>
      </c>
    </row>
    <row r="21" spans="2:71" ht="6.95" customHeight="1" x14ac:dyDescent="0.2">
      <c r="B21" s="20"/>
      <c r="AR21" s="20"/>
      <c r="BE21" s="301"/>
    </row>
    <row r="22" spans="2:71" ht="12" customHeight="1" x14ac:dyDescent="0.2">
      <c r="B22" s="20"/>
      <c r="D22" s="27" t="s">
        <v>39</v>
      </c>
      <c r="AR22" s="20"/>
      <c r="BE22" s="301"/>
    </row>
    <row r="23" spans="2:71" ht="47.25" customHeight="1" x14ac:dyDescent="0.2">
      <c r="B23" s="20"/>
      <c r="E23" s="307" t="s">
        <v>40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R23" s="20"/>
      <c r="BE23" s="301"/>
    </row>
    <row r="24" spans="2:71" ht="6.95" customHeight="1" x14ac:dyDescent="0.2">
      <c r="B24" s="20"/>
      <c r="AR24" s="20"/>
      <c r="BE24" s="301"/>
    </row>
    <row r="25" spans="2:71" ht="6.95" customHeight="1" x14ac:dyDescent="0.2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301"/>
    </row>
    <row r="26" spans="2:71" s="1" customFormat="1" ht="26.1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8">
        <f>ROUND(AG54,2)</f>
        <v>0</v>
      </c>
      <c r="AL26" s="309"/>
      <c r="AM26" s="309"/>
      <c r="AN26" s="309"/>
      <c r="AO26" s="309"/>
      <c r="AR26" s="33"/>
      <c r="BE26" s="301"/>
    </row>
    <row r="27" spans="2:71" s="1" customFormat="1" ht="6.95" customHeight="1" x14ac:dyDescent="0.2">
      <c r="B27" s="33"/>
      <c r="AR27" s="33"/>
      <c r="BE27" s="301"/>
    </row>
    <row r="28" spans="2:71" s="1" customFormat="1" ht="12.75" x14ac:dyDescent="0.2">
      <c r="B28" s="33"/>
      <c r="L28" s="310" t="s">
        <v>42</v>
      </c>
      <c r="M28" s="310"/>
      <c r="N28" s="310"/>
      <c r="O28" s="310"/>
      <c r="P28" s="310"/>
      <c r="W28" s="310" t="s">
        <v>43</v>
      </c>
      <c r="X28" s="310"/>
      <c r="Y28" s="310"/>
      <c r="Z28" s="310"/>
      <c r="AA28" s="310"/>
      <c r="AB28" s="310"/>
      <c r="AC28" s="310"/>
      <c r="AD28" s="310"/>
      <c r="AE28" s="310"/>
      <c r="AK28" s="310" t="s">
        <v>44</v>
      </c>
      <c r="AL28" s="310"/>
      <c r="AM28" s="310"/>
      <c r="AN28" s="310"/>
      <c r="AO28" s="310"/>
      <c r="AR28" s="33"/>
      <c r="BE28" s="301"/>
    </row>
    <row r="29" spans="2:71" s="2" customFormat="1" ht="14.45" customHeight="1" x14ac:dyDescent="0.2">
      <c r="B29" s="37"/>
      <c r="D29" s="27" t="s">
        <v>45</v>
      </c>
      <c r="F29" s="27" t="s">
        <v>46</v>
      </c>
      <c r="L29" s="295">
        <v>0.21</v>
      </c>
      <c r="M29" s="294"/>
      <c r="N29" s="294"/>
      <c r="O29" s="294"/>
      <c r="P29" s="294"/>
      <c r="W29" s="293">
        <f>ROUND(AZ54, 2)</f>
        <v>0</v>
      </c>
      <c r="X29" s="294"/>
      <c r="Y29" s="294"/>
      <c r="Z29" s="294"/>
      <c r="AA29" s="294"/>
      <c r="AB29" s="294"/>
      <c r="AC29" s="294"/>
      <c r="AD29" s="294"/>
      <c r="AE29" s="294"/>
      <c r="AK29" s="293">
        <f>ROUND(AV54, 2)</f>
        <v>0</v>
      </c>
      <c r="AL29" s="294"/>
      <c r="AM29" s="294"/>
      <c r="AN29" s="294"/>
      <c r="AO29" s="294"/>
      <c r="AR29" s="37"/>
      <c r="BE29" s="302"/>
    </row>
    <row r="30" spans="2:71" s="2" customFormat="1" ht="14.45" customHeight="1" x14ac:dyDescent="0.2">
      <c r="B30" s="37"/>
      <c r="F30" s="27" t="s">
        <v>47</v>
      </c>
      <c r="L30" s="295">
        <v>0.15</v>
      </c>
      <c r="M30" s="294"/>
      <c r="N30" s="294"/>
      <c r="O30" s="294"/>
      <c r="P30" s="294"/>
      <c r="W30" s="293">
        <f>ROUND(BA54, 2)</f>
        <v>0</v>
      </c>
      <c r="X30" s="294"/>
      <c r="Y30" s="294"/>
      <c r="Z30" s="294"/>
      <c r="AA30" s="294"/>
      <c r="AB30" s="294"/>
      <c r="AC30" s="294"/>
      <c r="AD30" s="294"/>
      <c r="AE30" s="294"/>
      <c r="AK30" s="293">
        <f>ROUND(AW54, 2)</f>
        <v>0</v>
      </c>
      <c r="AL30" s="294"/>
      <c r="AM30" s="294"/>
      <c r="AN30" s="294"/>
      <c r="AO30" s="294"/>
      <c r="AR30" s="37"/>
      <c r="BE30" s="302"/>
    </row>
    <row r="31" spans="2:71" s="2" customFormat="1" ht="14.45" hidden="1" customHeight="1" x14ac:dyDescent="0.2">
      <c r="B31" s="37"/>
      <c r="F31" s="27" t="s">
        <v>48</v>
      </c>
      <c r="L31" s="295">
        <v>0.21</v>
      </c>
      <c r="M31" s="294"/>
      <c r="N31" s="294"/>
      <c r="O31" s="294"/>
      <c r="P31" s="294"/>
      <c r="W31" s="293">
        <f>ROUND(BB54, 2)</f>
        <v>0</v>
      </c>
      <c r="X31" s="294"/>
      <c r="Y31" s="294"/>
      <c r="Z31" s="294"/>
      <c r="AA31" s="294"/>
      <c r="AB31" s="294"/>
      <c r="AC31" s="294"/>
      <c r="AD31" s="294"/>
      <c r="AE31" s="294"/>
      <c r="AK31" s="293">
        <v>0</v>
      </c>
      <c r="AL31" s="294"/>
      <c r="AM31" s="294"/>
      <c r="AN31" s="294"/>
      <c r="AO31" s="294"/>
      <c r="AR31" s="37"/>
      <c r="BE31" s="302"/>
    </row>
    <row r="32" spans="2:71" s="2" customFormat="1" ht="14.45" hidden="1" customHeight="1" x14ac:dyDescent="0.2">
      <c r="B32" s="37"/>
      <c r="F32" s="27" t="s">
        <v>49</v>
      </c>
      <c r="L32" s="295">
        <v>0.15</v>
      </c>
      <c r="M32" s="294"/>
      <c r="N32" s="294"/>
      <c r="O32" s="294"/>
      <c r="P32" s="294"/>
      <c r="W32" s="293">
        <f>ROUND(BC54, 2)</f>
        <v>0</v>
      </c>
      <c r="X32" s="294"/>
      <c r="Y32" s="294"/>
      <c r="Z32" s="294"/>
      <c r="AA32" s="294"/>
      <c r="AB32" s="294"/>
      <c r="AC32" s="294"/>
      <c r="AD32" s="294"/>
      <c r="AE32" s="294"/>
      <c r="AK32" s="293">
        <v>0</v>
      </c>
      <c r="AL32" s="294"/>
      <c r="AM32" s="294"/>
      <c r="AN32" s="294"/>
      <c r="AO32" s="294"/>
      <c r="AR32" s="37"/>
      <c r="BE32" s="302"/>
    </row>
    <row r="33" spans="2:44" s="2" customFormat="1" ht="14.45" hidden="1" customHeight="1" x14ac:dyDescent="0.2">
      <c r="B33" s="37"/>
      <c r="F33" s="27" t="s">
        <v>50</v>
      </c>
      <c r="L33" s="295">
        <v>0</v>
      </c>
      <c r="M33" s="294"/>
      <c r="N33" s="294"/>
      <c r="O33" s="294"/>
      <c r="P33" s="294"/>
      <c r="W33" s="293">
        <f>ROUND(BD54, 2)</f>
        <v>0</v>
      </c>
      <c r="X33" s="294"/>
      <c r="Y33" s="294"/>
      <c r="Z33" s="294"/>
      <c r="AA33" s="294"/>
      <c r="AB33" s="294"/>
      <c r="AC33" s="294"/>
      <c r="AD33" s="294"/>
      <c r="AE33" s="294"/>
      <c r="AK33" s="293">
        <v>0</v>
      </c>
      <c r="AL33" s="294"/>
      <c r="AM33" s="294"/>
      <c r="AN33" s="294"/>
      <c r="AO33" s="294"/>
      <c r="AR33" s="37"/>
    </row>
    <row r="34" spans="2:44" s="1" customFormat="1" ht="6.95" customHeight="1" x14ac:dyDescent="0.2">
      <c r="B34" s="33"/>
      <c r="AR34" s="33"/>
    </row>
    <row r="35" spans="2:44" s="1" customFormat="1" ht="26.1" customHeight="1" x14ac:dyDescent="0.2"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99" t="s">
        <v>53</v>
      </c>
      <c r="Y35" s="297"/>
      <c r="Z35" s="297"/>
      <c r="AA35" s="297"/>
      <c r="AB35" s="297"/>
      <c r="AC35" s="40"/>
      <c r="AD35" s="40"/>
      <c r="AE35" s="40"/>
      <c r="AF35" s="40"/>
      <c r="AG35" s="40"/>
      <c r="AH35" s="40"/>
      <c r="AI35" s="40"/>
      <c r="AJ35" s="40"/>
      <c r="AK35" s="296">
        <f>SUM(AK26:AK33)</f>
        <v>0</v>
      </c>
      <c r="AL35" s="297"/>
      <c r="AM35" s="297"/>
      <c r="AN35" s="297"/>
      <c r="AO35" s="298"/>
      <c r="AP35" s="38"/>
      <c r="AQ35" s="38"/>
      <c r="AR35" s="33"/>
    </row>
    <row r="36" spans="2:44" s="1" customFormat="1" ht="6.95" customHeight="1" x14ac:dyDescent="0.2">
      <c r="B36" s="33"/>
      <c r="AR36" s="33"/>
    </row>
    <row r="37" spans="2:44" s="1" customFormat="1" ht="6.95" customHeight="1" x14ac:dyDescent="0.2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 x14ac:dyDescent="0.2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 x14ac:dyDescent="0.2">
      <c r="B42" s="33"/>
      <c r="C42" s="21" t="s">
        <v>54</v>
      </c>
      <c r="AR42" s="33"/>
    </row>
    <row r="43" spans="2:44" s="1" customFormat="1" ht="6.95" customHeight="1" x14ac:dyDescent="0.2">
      <c r="B43" s="33"/>
      <c r="AR43" s="33"/>
    </row>
    <row r="44" spans="2:44" s="3" customFormat="1" ht="12" customHeight="1" x14ac:dyDescent="0.2">
      <c r="B44" s="46"/>
      <c r="C44" s="27" t="s">
        <v>14</v>
      </c>
      <c r="L44" s="3" t="str">
        <f>K5</f>
        <v>21027a</v>
      </c>
      <c r="AR44" s="46"/>
    </row>
    <row r="45" spans="2:44" s="4" customFormat="1" ht="36.950000000000003" customHeight="1" x14ac:dyDescent="0.2">
      <c r="B45" s="47"/>
      <c r="C45" s="48" t="s">
        <v>17</v>
      </c>
      <c r="L45" s="311" t="str">
        <f>K6</f>
        <v>Centrum robotiky v areálu VŠB-uznatelné náklady</v>
      </c>
      <c r="M45" s="312"/>
      <c r="N45" s="312"/>
      <c r="O45" s="312"/>
      <c r="P45" s="312"/>
      <c r="Q45" s="312"/>
      <c r="R45" s="312"/>
      <c r="S45" s="312"/>
      <c r="T45" s="312"/>
      <c r="U45" s="312"/>
      <c r="V45" s="312"/>
      <c r="W45" s="312"/>
      <c r="X45" s="312"/>
      <c r="Y45" s="312"/>
      <c r="Z45" s="312"/>
      <c r="AA45" s="312"/>
      <c r="AB45" s="312"/>
      <c r="AC45" s="312"/>
      <c r="AD45" s="312"/>
      <c r="AE45" s="312"/>
      <c r="AF45" s="312"/>
      <c r="AG45" s="312"/>
      <c r="AH45" s="312"/>
      <c r="AI45" s="312"/>
      <c r="AJ45" s="312"/>
      <c r="AK45" s="312"/>
      <c r="AL45" s="312"/>
      <c r="AM45" s="312"/>
      <c r="AN45" s="312"/>
      <c r="AO45" s="312"/>
      <c r="AR45" s="47"/>
    </row>
    <row r="46" spans="2:44" s="1" customFormat="1" ht="6.95" customHeight="1" x14ac:dyDescent="0.2">
      <c r="B46" s="33"/>
      <c r="AR46" s="33"/>
    </row>
    <row r="47" spans="2:44" s="1" customFormat="1" ht="12" customHeight="1" x14ac:dyDescent="0.2">
      <c r="B47" s="33"/>
      <c r="C47" s="27" t="s">
        <v>22</v>
      </c>
      <c r="L47" s="49" t="str">
        <f>IF(K8="","",K8)</f>
        <v>Ostrava - Poruba</v>
      </c>
      <c r="AI47" s="27" t="s">
        <v>24</v>
      </c>
      <c r="AM47" s="292" t="str">
        <f>IF(AN8= "","",AN8)</f>
        <v>20. 7. 2021</v>
      </c>
      <c r="AN47" s="292"/>
      <c r="AR47" s="33"/>
    </row>
    <row r="48" spans="2:44" s="1" customFormat="1" ht="6.95" customHeight="1" x14ac:dyDescent="0.2">
      <c r="B48" s="33"/>
      <c r="AR48" s="33"/>
    </row>
    <row r="49" spans="1:91" s="1" customFormat="1" ht="25.7" customHeight="1" x14ac:dyDescent="0.2">
      <c r="B49" s="33"/>
      <c r="C49" s="27" t="s">
        <v>28</v>
      </c>
      <c r="L49" s="3" t="str">
        <f>IF(E11= "","",E11)</f>
        <v>VŠB- TU Ostrava</v>
      </c>
      <c r="AI49" s="27" t="s">
        <v>34</v>
      </c>
      <c r="AM49" s="290" t="str">
        <f>IF(E17="","",E17)</f>
        <v>Archi Bim Ostrava - Pustkovec</v>
      </c>
      <c r="AN49" s="291"/>
      <c r="AO49" s="291"/>
      <c r="AP49" s="291"/>
      <c r="AR49" s="33"/>
      <c r="AS49" s="276" t="s">
        <v>55</v>
      </c>
      <c r="AT49" s="277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 x14ac:dyDescent="0.2">
      <c r="B50" s="33"/>
      <c r="C50" s="27" t="s">
        <v>32</v>
      </c>
      <c r="L50" s="3" t="str">
        <f>IF(E14= "Vyplň údaj","",E14)</f>
        <v/>
      </c>
      <c r="AI50" s="27" t="s">
        <v>37</v>
      </c>
      <c r="AM50" s="290" t="str">
        <f>IF(E20="","",E20)</f>
        <v>Anna Mužná</v>
      </c>
      <c r="AN50" s="291"/>
      <c r="AO50" s="291"/>
      <c r="AP50" s="291"/>
      <c r="AR50" s="33"/>
      <c r="AS50" s="278"/>
      <c r="AT50" s="279"/>
      <c r="BD50" s="54"/>
    </row>
    <row r="51" spans="1:91" s="1" customFormat="1" ht="10.7" customHeight="1" x14ac:dyDescent="0.2">
      <c r="B51" s="33"/>
      <c r="AR51" s="33"/>
      <c r="AS51" s="278"/>
      <c r="AT51" s="279"/>
      <c r="BD51" s="54"/>
    </row>
    <row r="52" spans="1:91" s="1" customFormat="1" ht="29.25" customHeight="1" x14ac:dyDescent="0.2">
      <c r="B52" s="33"/>
      <c r="C52" s="317" t="s">
        <v>56</v>
      </c>
      <c r="D52" s="288"/>
      <c r="E52" s="288"/>
      <c r="F52" s="288"/>
      <c r="G52" s="288"/>
      <c r="H52" s="55"/>
      <c r="I52" s="315" t="s">
        <v>57</v>
      </c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7" t="s">
        <v>58</v>
      </c>
      <c r="AH52" s="288"/>
      <c r="AI52" s="288"/>
      <c r="AJ52" s="288"/>
      <c r="AK52" s="288"/>
      <c r="AL52" s="288"/>
      <c r="AM52" s="288"/>
      <c r="AN52" s="315" t="s">
        <v>59</v>
      </c>
      <c r="AO52" s="288"/>
      <c r="AP52" s="288"/>
      <c r="AQ52" s="56" t="s">
        <v>60</v>
      </c>
      <c r="AR52" s="33"/>
      <c r="AS52" s="57" t="s">
        <v>61</v>
      </c>
      <c r="AT52" s="58" t="s">
        <v>62</v>
      </c>
      <c r="AU52" s="58" t="s">
        <v>63</v>
      </c>
      <c r="AV52" s="58" t="s">
        <v>64</v>
      </c>
      <c r="AW52" s="58" t="s">
        <v>65</v>
      </c>
      <c r="AX52" s="58" t="s">
        <v>66</v>
      </c>
      <c r="AY52" s="58" t="s">
        <v>67</v>
      </c>
      <c r="AZ52" s="58" t="s">
        <v>68</v>
      </c>
      <c r="BA52" s="58" t="s">
        <v>69</v>
      </c>
      <c r="BB52" s="58" t="s">
        <v>70</v>
      </c>
      <c r="BC52" s="58" t="s">
        <v>71</v>
      </c>
      <c r="BD52" s="59" t="s">
        <v>72</v>
      </c>
    </row>
    <row r="53" spans="1:91" s="1" customFormat="1" ht="10.7" customHeight="1" x14ac:dyDescent="0.2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 x14ac:dyDescent="0.2">
      <c r="B54" s="61"/>
      <c r="C54" s="62" t="s">
        <v>73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14">
        <f>ROUND(AG55+SUM(AG56:AG61),2)</f>
        <v>0</v>
      </c>
      <c r="AH54" s="314"/>
      <c r="AI54" s="314"/>
      <c r="AJ54" s="314"/>
      <c r="AK54" s="314"/>
      <c r="AL54" s="314"/>
      <c r="AM54" s="314"/>
      <c r="AN54" s="282">
        <f t="shared" ref="AN54:AN65" si="0">SUM(AG54,AT54)</f>
        <v>0</v>
      </c>
      <c r="AO54" s="282"/>
      <c r="AP54" s="282"/>
      <c r="AQ54" s="65" t="s">
        <v>3</v>
      </c>
      <c r="AR54" s="61"/>
      <c r="AS54" s="66">
        <f>ROUND(AS55+SUM(AS56:AS61),2)</f>
        <v>0</v>
      </c>
      <c r="AT54" s="67">
        <f t="shared" ref="AT54:AT65" si="1">ROUND(SUM(AV54:AW54),2)</f>
        <v>0</v>
      </c>
      <c r="AU54" s="68" t="e">
        <f>ROUND(AU55+SUM(AU56:AU61),5)</f>
        <v>#REF!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ROUND(AZ55+SUM(AZ56:AZ61),2)</f>
        <v>0</v>
      </c>
      <c r="BA54" s="67">
        <f>ROUND(BA55+SUM(BA56:BA61),2)</f>
        <v>0</v>
      </c>
      <c r="BB54" s="67">
        <f>ROUND(BB55+SUM(BB56:BB61),2)</f>
        <v>0</v>
      </c>
      <c r="BC54" s="67">
        <f>ROUND(BC55+SUM(BC56:BC61),2)</f>
        <v>0</v>
      </c>
      <c r="BD54" s="69">
        <f>ROUND(BD55+SUM(BD56:BD61),2)</f>
        <v>0</v>
      </c>
      <c r="BS54" s="70" t="s">
        <v>74</v>
      </c>
      <c r="BT54" s="70" t="s">
        <v>75</v>
      </c>
      <c r="BU54" s="71" t="s">
        <v>76</v>
      </c>
      <c r="BV54" s="70" t="s">
        <v>77</v>
      </c>
      <c r="BW54" s="70" t="s">
        <v>5</v>
      </c>
      <c r="BX54" s="70" t="s">
        <v>78</v>
      </c>
      <c r="CL54" s="70" t="s">
        <v>20</v>
      </c>
    </row>
    <row r="55" spans="1:91" s="6" customFormat="1" ht="16.5" customHeight="1" x14ac:dyDescent="0.2">
      <c r="A55" s="72" t="s">
        <v>79</v>
      </c>
      <c r="B55" s="73"/>
      <c r="C55" s="74"/>
      <c r="D55" s="316" t="s">
        <v>80</v>
      </c>
      <c r="E55" s="316"/>
      <c r="F55" s="316"/>
      <c r="G55" s="316"/>
      <c r="H55" s="316"/>
      <c r="I55" s="75"/>
      <c r="J55" s="316" t="s">
        <v>81</v>
      </c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6"/>
      <c r="V55" s="316"/>
      <c r="W55" s="316"/>
      <c r="X55" s="316"/>
      <c r="Y55" s="316"/>
      <c r="Z55" s="316"/>
      <c r="AA55" s="316"/>
      <c r="AB55" s="316"/>
      <c r="AC55" s="316"/>
      <c r="AD55" s="316"/>
      <c r="AE55" s="316"/>
      <c r="AF55" s="316"/>
      <c r="AG55" s="285">
        <f>'2102701 - Stavební část'!J30</f>
        <v>0</v>
      </c>
      <c r="AH55" s="286"/>
      <c r="AI55" s="286"/>
      <c r="AJ55" s="286"/>
      <c r="AK55" s="286"/>
      <c r="AL55" s="286"/>
      <c r="AM55" s="286"/>
      <c r="AN55" s="285">
        <f t="shared" si="0"/>
        <v>0</v>
      </c>
      <c r="AO55" s="286"/>
      <c r="AP55" s="286"/>
      <c r="AQ55" s="76" t="s">
        <v>82</v>
      </c>
      <c r="AR55" s="73"/>
      <c r="AS55" s="77">
        <v>0</v>
      </c>
      <c r="AT55" s="78">
        <f t="shared" si="1"/>
        <v>0</v>
      </c>
      <c r="AU55" s="79">
        <f>'2102701 - Stavební část'!P97</f>
        <v>0</v>
      </c>
      <c r="AV55" s="78">
        <f>'2102701 - Stavební část'!J33</f>
        <v>0</v>
      </c>
      <c r="AW55" s="78">
        <f>'2102701 - Stavební část'!J34</f>
        <v>0</v>
      </c>
      <c r="AX55" s="78">
        <f>'2102701 - Stavební část'!J35</f>
        <v>0</v>
      </c>
      <c r="AY55" s="78">
        <f>'2102701 - Stavební část'!J36</f>
        <v>0</v>
      </c>
      <c r="AZ55" s="78">
        <f>'2102701 - Stavební část'!F33</f>
        <v>0</v>
      </c>
      <c r="BA55" s="78">
        <f>'2102701 - Stavební část'!F34</f>
        <v>0</v>
      </c>
      <c r="BB55" s="78">
        <f>'2102701 - Stavební část'!F35</f>
        <v>0</v>
      </c>
      <c r="BC55" s="78">
        <f>'2102701 - Stavební část'!F36</f>
        <v>0</v>
      </c>
      <c r="BD55" s="80">
        <f>'2102701 - Stavební část'!F37</f>
        <v>0</v>
      </c>
      <c r="BT55" s="81" t="s">
        <v>83</v>
      </c>
      <c r="BV55" s="81" t="s">
        <v>77</v>
      </c>
      <c r="BW55" s="81" t="s">
        <v>84</v>
      </c>
      <c r="BX55" s="81" t="s">
        <v>5</v>
      </c>
      <c r="CL55" s="81" t="s">
        <v>20</v>
      </c>
      <c r="CM55" s="81" t="s">
        <v>85</v>
      </c>
    </row>
    <row r="56" spans="1:91" s="6" customFormat="1" ht="16.5" customHeight="1" x14ac:dyDescent="0.2">
      <c r="A56" s="72" t="s">
        <v>79</v>
      </c>
      <c r="B56" s="73"/>
      <c r="C56" s="74"/>
      <c r="D56" s="316" t="s">
        <v>86</v>
      </c>
      <c r="E56" s="316"/>
      <c r="F56" s="316"/>
      <c r="G56" s="316"/>
      <c r="H56" s="316"/>
      <c r="I56" s="75"/>
      <c r="J56" s="316" t="s">
        <v>87</v>
      </c>
      <c r="K56" s="316"/>
      <c r="L56" s="316"/>
      <c r="M56" s="316"/>
      <c r="N56" s="316"/>
      <c r="O56" s="316"/>
      <c r="P56" s="316"/>
      <c r="Q56" s="316"/>
      <c r="R56" s="316"/>
      <c r="S56" s="316"/>
      <c r="T56" s="316"/>
      <c r="U56" s="316"/>
      <c r="V56" s="316"/>
      <c r="W56" s="316"/>
      <c r="X56" s="316"/>
      <c r="Y56" s="316"/>
      <c r="Z56" s="316"/>
      <c r="AA56" s="316"/>
      <c r="AB56" s="316"/>
      <c r="AC56" s="316"/>
      <c r="AD56" s="316"/>
      <c r="AE56" s="316"/>
      <c r="AF56" s="316"/>
      <c r="AG56" s="285">
        <f>'2102703 - Zdravotechnické...'!J30</f>
        <v>0</v>
      </c>
      <c r="AH56" s="286"/>
      <c r="AI56" s="286"/>
      <c r="AJ56" s="286"/>
      <c r="AK56" s="286"/>
      <c r="AL56" s="286"/>
      <c r="AM56" s="286"/>
      <c r="AN56" s="285">
        <f t="shared" si="0"/>
        <v>0</v>
      </c>
      <c r="AO56" s="286"/>
      <c r="AP56" s="286"/>
      <c r="AQ56" s="76" t="s">
        <v>82</v>
      </c>
      <c r="AR56" s="73"/>
      <c r="AS56" s="77">
        <v>0</v>
      </c>
      <c r="AT56" s="78">
        <f t="shared" si="1"/>
        <v>0</v>
      </c>
      <c r="AU56" s="79">
        <f>'2102703 - Zdravotechnické...'!P88</f>
        <v>0</v>
      </c>
      <c r="AV56" s="78">
        <f>'2102703 - Zdravotechnické...'!J33</f>
        <v>0</v>
      </c>
      <c r="AW56" s="78">
        <f>'2102703 - Zdravotechnické...'!J34</f>
        <v>0</v>
      </c>
      <c r="AX56" s="78">
        <f>'2102703 - Zdravotechnické...'!J35</f>
        <v>0</v>
      </c>
      <c r="AY56" s="78">
        <f>'2102703 - Zdravotechnické...'!J36</f>
        <v>0</v>
      </c>
      <c r="AZ56" s="78">
        <f>'2102703 - Zdravotechnické...'!F33</f>
        <v>0</v>
      </c>
      <c r="BA56" s="78">
        <f>'2102703 - Zdravotechnické...'!F34</f>
        <v>0</v>
      </c>
      <c r="BB56" s="78">
        <f>'2102703 - Zdravotechnické...'!F35</f>
        <v>0</v>
      </c>
      <c r="BC56" s="78">
        <f>'2102703 - Zdravotechnické...'!F36</f>
        <v>0</v>
      </c>
      <c r="BD56" s="80">
        <f>'2102703 - Zdravotechnické...'!F37</f>
        <v>0</v>
      </c>
      <c r="BT56" s="81" t="s">
        <v>83</v>
      </c>
      <c r="BV56" s="81" t="s">
        <v>77</v>
      </c>
      <c r="BW56" s="81" t="s">
        <v>88</v>
      </c>
      <c r="BX56" s="81" t="s">
        <v>5</v>
      </c>
      <c r="CL56" s="81" t="s">
        <v>3</v>
      </c>
      <c r="CM56" s="81" t="s">
        <v>85</v>
      </c>
    </row>
    <row r="57" spans="1:91" s="6" customFormat="1" ht="16.5" customHeight="1" x14ac:dyDescent="0.2">
      <c r="A57" s="72" t="s">
        <v>79</v>
      </c>
      <c r="B57" s="73"/>
      <c r="C57" s="74"/>
      <c r="D57" s="316" t="s">
        <v>89</v>
      </c>
      <c r="E57" s="316"/>
      <c r="F57" s="316"/>
      <c r="G57" s="316"/>
      <c r="H57" s="316"/>
      <c r="I57" s="75"/>
      <c r="J57" s="316" t="s">
        <v>90</v>
      </c>
      <c r="K57" s="316"/>
      <c r="L57" s="316"/>
      <c r="M57" s="316"/>
      <c r="N57" s="316"/>
      <c r="O57" s="316"/>
      <c r="P57" s="316"/>
      <c r="Q57" s="316"/>
      <c r="R57" s="316"/>
      <c r="S57" s="316"/>
      <c r="T57" s="316"/>
      <c r="U57" s="316"/>
      <c r="V57" s="316"/>
      <c r="W57" s="316"/>
      <c r="X57" s="316"/>
      <c r="Y57" s="316"/>
      <c r="Z57" s="316"/>
      <c r="AA57" s="316"/>
      <c r="AB57" s="316"/>
      <c r="AC57" s="316"/>
      <c r="AD57" s="316"/>
      <c r="AE57" s="316"/>
      <c r="AF57" s="316"/>
      <c r="AG57" s="285">
        <f>'2102704 - Vzduchotechnika'!J30</f>
        <v>0</v>
      </c>
      <c r="AH57" s="286"/>
      <c r="AI57" s="286"/>
      <c r="AJ57" s="286"/>
      <c r="AK57" s="286"/>
      <c r="AL57" s="286"/>
      <c r="AM57" s="286"/>
      <c r="AN57" s="285">
        <f t="shared" si="0"/>
        <v>0</v>
      </c>
      <c r="AO57" s="286"/>
      <c r="AP57" s="286"/>
      <c r="AQ57" s="76" t="s">
        <v>82</v>
      </c>
      <c r="AR57" s="73"/>
      <c r="AS57" s="77">
        <v>0</v>
      </c>
      <c r="AT57" s="78">
        <f t="shared" si="1"/>
        <v>0</v>
      </c>
      <c r="AU57" s="79">
        <f>'2102704 - Vzduchotechnika'!P83</f>
        <v>0</v>
      </c>
      <c r="AV57" s="78">
        <f>'2102704 - Vzduchotechnika'!J33</f>
        <v>0</v>
      </c>
      <c r="AW57" s="78">
        <f>'2102704 - Vzduchotechnika'!J34</f>
        <v>0</v>
      </c>
      <c r="AX57" s="78">
        <f>'2102704 - Vzduchotechnika'!J35</f>
        <v>0</v>
      </c>
      <c r="AY57" s="78">
        <f>'2102704 - Vzduchotechnika'!J36</f>
        <v>0</v>
      </c>
      <c r="AZ57" s="78">
        <f>'2102704 - Vzduchotechnika'!F33</f>
        <v>0</v>
      </c>
      <c r="BA57" s="78">
        <f>'2102704 - Vzduchotechnika'!F34</f>
        <v>0</v>
      </c>
      <c r="BB57" s="78">
        <f>'2102704 - Vzduchotechnika'!F35</f>
        <v>0</v>
      </c>
      <c r="BC57" s="78">
        <f>'2102704 - Vzduchotechnika'!F36</f>
        <v>0</v>
      </c>
      <c r="BD57" s="80">
        <f>'2102704 - Vzduchotechnika'!F37</f>
        <v>0</v>
      </c>
      <c r="BT57" s="81" t="s">
        <v>83</v>
      </c>
      <c r="BV57" s="81" t="s">
        <v>77</v>
      </c>
      <c r="BW57" s="81" t="s">
        <v>91</v>
      </c>
      <c r="BX57" s="81" t="s">
        <v>5</v>
      </c>
      <c r="CL57" s="81" t="s">
        <v>3</v>
      </c>
      <c r="CM57" s="81" t="s">
        <v>85</v>
      </c>
    </row>
    <row r="58" spans="1:91" s="6" customFormat="1" ht="16.5" customHeight="1" x14ac:dyDescent="0.2">
      <c r="A58" s="72" t="s">
        <v>79</v>
      </c>
      <c r="B58" s="73"/>
      <c r="C58" s="74"/>
      <c r="D58" s="316" t="s">
        <v>92</v>
      </c>
      <c r="E58" s="316"/>
      <c r="F58" s="316"/>
      <c r="G58" s="316"/>
      <c r="H58" s="316"/>
      <c r="I58" s="75"/>
      <c r="J58" s="316" t="s">
        <v>93</v>
      </c>
      <c r="K58" s="316"/>
      <c r="L58" s="316"/>
      <c r="M58" s="316"/>
      <c r="N58" s="316"/>
      <c r="O58" s="316"/>
      <c r="P58" s="316"/>
      <c r="Q58" s="316"/>
      <c r="R58" s="316"/>
      <c r="S58" s="316"/>
      <c r="T58" s="316"/>
      <c r="U58" s="316"/>
      <c r="V58" s="316"/>
      <c r="W58" s="316"/>
      <c r="X58" s="316"/>
      <c r="Y58" s="316"/>
      <c r="Z58" s="316"/>
      <c r="AA58" s="316"/>
      <c r="AB58" s="316"/>
      <c r="AC58" s="316"/>
      <c r="AD58" s="316"/>
      <c r="AE58" s="316"/>
      <c r="AF58" s="316"/>
      <c r="AG58" s="285">
        <f>'2102705 - Vytápění'!J30</f>
        <v>0</v>
      </c>
      <c r="AH58" s="286"/>
      <c r="AI58" s="286"/>
      <c r="AJ58" s="286"/>
      <c r="AK58" s="286"/>
      <c r="AL58" s="286"/>
      <c r="AM58" s="286"/>
      <c r="AN58" s="285">
        <f t="shared" si="0"/>
        <v>0</v>
      </c>
      <c r="AO58" s="286"/>
      <c r="AP58" s="286"/>
      <c r="AQ58" s="76" t="s">
        <v>82</v>
      </c>
      <c r="AR58" s="73"/>
      <c r="AS58" s="77">
        <v>0</v>
      </c>
      <c r="AT58" s="78">
        <f t="shared" si="1"/>
        <v>0</v>
      </c>
      <c r="AU58" s="79">
        <f>'2102705 - Vytápění'!P87</f>
        <v>0</v>
      </c>
      <c r="AV58" s="78">
        <f>'2102705 - Vytápění'!J33</f>
        <v>0</v>
      </c>
      <c r="AW58" s="78">
        <f>'2102705 - Vytápění'!J34</f>
        <v>0</v>
      </c>
      <c r="AX58" s="78">
        <f>'2102705 - Vytápění'!J35</f>
        <v>0</v>
      </c>
      <c r="AY58" s="78">
        <f>'2102705 - Vytápění'!J36</f>
        <v>0</v>
      </c>
      <c r="AZ58" s="78">
        <f>'2102705 - Vytápění'!F33</f>
        <v>0</v>
      </c>
      <c r="BA58" s="78">
        <f>'2102705 - Vytápění'!F34</f>
        <v>0</v>
      </c>
      <c r="BB58" s="78">
        <f>'2102705 - Vytápění'!F35</f>
        <v>0</v>
      </c>
      <c r="BC58" s="78">
        <f>'2102705 - Vytápění'!F36</f>
        <v>0</v>
      </c>
      <c r="BD58" s="80">
        <f>'2102705 - Vytápění'!F37</f>
        <v>0</v>
      </c>
      <c r="BT58" s="81" t="s">
        <v>83</v>
      </c>
      <c r="BV58" s="81" t="s">
        <v>77</v>
      </c>
      <c r="BW58" s="81" t="s">
        <v>94</v>
      </c>
      <c r="BX58" s="81" t="s">
        <v>5</v>
      </c>
      <c r="CL58" s="81" t="s">
        <v>3</v>
      </c>
      <c r="CM58" s="81" t="s">
        <v>85</v>
      </c>
    </row>
    <row r="59" spans="1:91" s="6" customFormat="1" ht="16.5" customHeight="1" x14ac:dyDescent="0.2">
      <c r="A59" s="72" t="s">
        <v>79</v>
      </c>
      <c r="B59" s="73"/>
      <c r="C59" s="74"/>
      <c r="D59" s="316" t="s">
        <v>95</v>
      </c>
      <c r="E59" s="316"/>
      <c r="F59" s="316"/>
      <c r="G59" s="316"/>
      <c r="H59" s="316"/>
      <c r="I59" s="75"/>
      <c r="J59" s="316" t="s">
        <v>96</v>
      </c>
      <c r="K59" s="316"/>
      <c r="L59" s="316"/>
      <c r="M59" s="316"/>
      <c r="N59" s="316"/>
      <c r="O59" s="316"/>
      <c r="P59" s="316"/>
      <c r="Q59" s="316"/>
      <c r="R59" s="316"/>
      <c r="S59" s="316"/>
      <c r="T59" s="316"/>
      <c r="U59" s="316"/>
      <c r="V59" s="316"/>
      <c r="W59" s="316"/>
      <c r="X59" s="316"/>
      <c r="Y59" s="316"/>
      <c r="Z59" s="316"/>
      <c r="AA59" s="316"/>
      <c r="AB59" s="316"/>
      <c r="AC59" s="316"/>
      <c r="AD59" s="316"/>
      <c r="AE59" s="316"/>
      <c r="AF59" s="316"/>
      <c r="AG59" s="285">
        <f>'2102706 - Chlazení'!J30</f>
        <v>0</v>
      </c>
      <c r="AH59" s="286"/>
      <c r="AI59" s="286"/>
      <c r="AJ59" s="286"/>
      <c r="AK59" s="286"/>
      <c r="AL59" s="286"/>
      <c r="AM59" s="286"/>
      <c r="AN59" s="285">
        <f t="shared" si="0"/>
        <v>0</v>
      </c>
      <c r="AO59" s="286"/>
      <c r="AP59" s="286"/>
      <c r="AQ59" s="76" t="s">
        <v>82</v>
      </c>
      <c r="AR59" s="73"/>
      <c r="AS59" s="77">
        <v>0</v>
      </c>
      <c r="AT59" s="78">
        <f t="shared" si="1"/>
        <v>0</v>
      </c>
      <c r="AU59" s="79">
        <f>'2102706 - Chlazení'!P84</f>
        <v>0</v>
      </c>
      <c r="AV59" s="78">
        <f>'2102706 - Chlazení'!J33</f>
        <v>0</v>
      </c>
      <c r="AW59" s="78">
        <f>'2102706 - Chlazení'!J34</f>
        <v>0</v>
      </c>
      <c r="AX59" s="78">
        <f>'2102706 - Chlazení'!J35</f>
        <v>0</v>
      </c>
      <c r="AY59" s="78">
        <f>'2102706 - Chlazení'!J36</f>
        <v>0</v>
      </c>
      <c r="AZ59" s="78">
        <f>'2102706 - Chlazení'!F33</f>
        <v>0</v>
      </c>
      <c r="BA59" s="78">
        <f>'2102706 - Chlazení'!F34</f>
        <v>0</v>
      </c>
      <c r="BB59" s="78">
        <f>'2102706 - Chlazení'!F35</f>
        <v>0</v>
      </c>
      <c r="BC59" s="78">
        <f>'2102706 - Chlazení'!F36</f>
        <v>0</v>
      </c>
      <c r="BD59" s="80">
        <f>'2102706 - Chlazení'!F37</f>
        <v>0</v>
      </c>
      <c r="BT59" s="81" t="s">
        <v>83</v>
      </c>
      <c r="BV59" s="81" t="s">
        <v>77</v>
      </c>
      <c r="BW59" s="81" t="s">
        <v>97</v>
      </c>
      <c r="BX59" s="81" t="s">
        <v>5</v>
      </c>
      <c r="CL59" s="81" t="s">
        <v>3</v>
      </c>
      <c r="CM59" s="81" t="s">
        <v>85</v>
      </c>
    </row>
    <row r="60" spans="1:91" s="6" customFormat="1" ht="16.5" customHeight="1" x14ac:dyDescent="0.2">
      <c r="A60" s="72" t="s">
        <v>79</v>
      </c>
      <c r="B60" s="73"/>
      <c r="C60" s="74"/>
      <c r="D60" s="316" t="s">
        <v>98</v>
      </c>
      <c r="E60" s="316"/>
      <c r="F60" s="316"/>
      <c r="G60" s="316"/>
      <c r="H60" s="316"/>
      <c r="I60" s="75"/>
      <c r="J60" s="316" t="s">
        <v>99</v>
      </c>
      <c r="K60" s="316"/>
      <c r="L60" s="316"/>
      <c r="M60" s="316"/>
      <c r="N60" s="316"/>
      <c r="O60" s="316"/>
      <c r="P60" s="316"/>
      <c r="Q60" s="316"/>
      <c r="R60" s="316"/>
      <c r="S60" s="316"/>
      <c r="T60" s="316"/>
      <c r="U60" s="316"/>
      <c r="V60" s="316"/>
      <c r="W60" s="316"/>
      <c r="X60" s="316"/>
      <c r="Y60" s="316"/>
      <c r="Z60" s="316"/>
      <c r="AA60" s="316"/>
      <c r="AB60" s="316"/>
      <c r="AC60" s="316"/>
      <c r="AD60" s="316"/>
      <c r="AE60" s="316"/>
      <c r="AF60" s="316"/>
      <c r="AG60" s="285">
        <f>'2102707 - Elektroinstalace'!J30</f>
        <v>0</v>
      </c>
      <c r="AH60" s="286"/>
      <c r="AI60" s="286"/>
      <c r="AJ60" s="286"/>
      <c r="AK60" s="286"/>
      <c r="AL60" s="286"/>
      <c r="AM60" s="286"/>
      <c r="AN60" s="285">
        <f t="shared" si="0"/>
        <v>0</v>
      </c>
      <c r="AO60" s="286"/>
      <c r="AP60" s="286"/>
      <c r="AQ60" s="76" t="s">
        <v>82</v>
      </c>
      <c r="AR60" s="73"/>
      <c r="AS60" s="77">
        <v>0</v>
      </c>
      <c r="AT60" s="78">
        <f t="shared" si="1"/>
        <v>0</v>
      </c>
      <c r="AU60" s="79">
        <f>'2102707 - Elektroinstalace'!P81</f>
        <v>0</v>
      </c>
      <c r="AV60" s="78">
        <f>'2102707 - Elektroinstalace'!J33</f>
        <v>0</v>
      </c>
      <c r="AW60" s="78">
        <f>'2102707 - Elektroinstalace'!J34</f>
        <v>0</v>
      </c>
      <c r="AX60" s="78">
        <f>'2102707 - Elektroinstalace'!J35</f>
        <v>0</v>
      </c>
      <c r="AY60" s="78">
        <f>'2102707 - Elektroinstalace'!J36</f>
        <v>0</v>
      </c>
      <c r="AZ60" s="78">
        <f>'2102707 - Elektroinstalace'!F33</f>
        <v>0</v>
      </c>
      <c r="BA60" s="78">
        <f>'2102707 - Elektroinstalace'!F34</f>
        <v>0</v>
      </c>
      <c r="BB60" s="78">
        <f>'2102707 - Elektroinstalace'!F35</f>
        <v>0</v>
      </c>
      <c r="BC60" s="78">
        <f>'2102707 - Elektroinstalace'!F36</f>
        <v>0</v>
      </c>
      <c r="BD60" s="80">
        <f>'2102707 - Elektroinstalace'!F37</f>
        <v>0</v>
      </c>
      <c r="BT60" s="81" t="s">
        <v>83</v>
      </c>
      <c r="BV60" s="81" t="s">
        <v>77</v>
      </c>
      <c r="BW60" s="81" t="s">
        <v>100</v>
      </c>
      <c r="BX60" s="81" t="s">
        <v>5</v>
      </c>
      <c r="CL60" s="81" t="s">
        <v>20</v>
      </c>
      <c r="CM60" s="81" t="s">
        <v>85</v>
      </c>
    </row>
    <row r="61" spans="1:91" s="6" customFormat="1" ht="16.5" customHeight="1" x14ac:dyDescent="0.2">
      <c r="B61" s="73"/>
      <c r="C61" s="74"/>
      <c r="D61" s="316" t="s">
        <v>101</v>
      </c>
      <c r="E61" s="316"/>
      <c r="F61" s="316"/>
      <c r="G61" s="316"/>
      <c r="H61" s="316"/>
      <c r="I61" s="75"/>
      <c r="J61" s="316" t="s">
        <v>102</v>
      </c>
      <c r="K61" s="316"/>
      <c r="L61" s="316"/>
      <c r="M61" s="316"/>
      <c r="N61" s="316"/>
      <c r="O61" s="316"/>
      <c r="P61" s="316"/>
      <c r="Q61" s="316"/>
      <c r="R61" s="316"/>
      <c r="S61" s="316"/>
      <c r="T61" s="316"/>
      <c r="U61" s="316"/>
      <c r="V61" s="316"/>
      <c r="W61" s="316"/>
      <c r="X61" s="316"/>
      <c r="Y61" s="316"/>
      <c r="Z61" s="316"/>
      <c r="AA61" s="316"/>
      <c r="AB61" s="316"/>
      <c r="AC61" s="316"/>
      <c r="AD61" s="316"/>
      <c r="AE61" s="316"/>
      <c r="AF61" s="316"/>
      <c r="AG61" s="289">
        <f>ROUND(SUM(AG62:AG65),2)</f>
        <v>0</v>
      </c>
      <c r="AH61" s="286"/>
      <c r="AI61" s="286"/>
      <c r="AJ61" s="286"/>
      <c r="AK61" s="286"/>
      <c r="AL61" s="286"/>
      <c r="AM61" s="286"/>
      <c r="AN61" s="285">
        <f t="shared" si="0"/>
        <v>0</v>
      </c>
      <c r="AO61" s="286"/>
      <c r="AP61" s="286"/>
      <c r="AQ61" s="76" t="s">
        <v>82</v>
      </c>
      <c r="AR61" s="73"/>
      <c r="AS61" s="77">
        <f>ROUND(SUM(AS62:AS65),2)</f>
        <v>0</v>
      </c>
      <c r="AT61" s="78">
        <f t="shared" si="1"/>
        <v>0</v>
      </c>
      <c r="AU61" s="79" t="e">
        <f>ROUND(SUM(AU62:AU65),5)</f>
        <v>#REF!</v>
      </c>
      <c r="AV61" s="78">
        <f>ROUND(AZ61*L29,2)</f>
        <v>0</v>
      </c>
      <c r="AW61" s="78">
        <f>ROUND(BA61*L30,2)</f>
        <v>0</v>
      </c>
      <c r="AX61" s="78">
        <f>ROUND(BB61*L29,2)</f>
        <v>0</v>
      </c>
      <c r="AY61" s="78">
        <f>ROUND(BC61*L30,2)</f>
        <v>0</v>
      </c>
      <c r="AZ61" s="78">
        <f>ROUND(SUM(AZ62:AZ65),2)</f>
        <v>0</v>
      </c>
      <c r="BA61" s="78">
        <f>ROUND(SUM(BA62:BA65),2)</f>
        <v>0</v>
      </c>
      <c r="BB61" s="78">
        <f>ROUND(SUM(BB62:BB65),2)</f>
        <v>0</v>
      </c>
      <c r="BC61" s="78">
        <f>ROUND(SUM(BC62:BC65),2)</f>
        <v>0</v>
      </c>
      <c r="BD61" s="80">
        <f>ROUND(SUM(BD62:BD65),2)</f>
        <v>0</v>
      </c>
      <c r="BS61" s="81" t="s">
        <v>74</v>
      </c>
      <c r="BT61" s="81" t="s">
        <v>83</v>
      </c>
      <c r="BU61" s="81" t="s">
        <v>76</v>
      </c>
      <c r="BV61" s="81" t="s">
        <v>77</v>
      </c>
      <c r="BW61" s="81" t="s">
        <v>103</v>
      </c>
      <c r="BX61" s="81" t="s">
        <v>5</v>
      </c>
      <c r="CL61" s="81" t="s">
        <v>20</v>
      </c>
      <c r="CM61" s="81" t="s">
        <v>85</v>
      </c>
    </row>
    <row r="62" spans="1:91" s="3" customFormat="1" ht="16.5" customHeight="1" x14ac:dyDescent="0.2">
      <c r="A62" s="72" t="s">
        <v>79</v>
      </c>
      <c r="B62" s="46"/>
      <c r="C62" s="9"/>
      <c r="D62" s="9"/>
      <c r="E62" s="313" t="s">
        <v>104</v>
      </c>
      <c r="F62" s="313"/>
      <c r="G62" s="313"/>
      <c r="H62" s="313"/>
      <c r="I62" s="313"/>
      <c r="J62" s="9"/>
      <c r="K62" s="313" t="s">
        <v>105</v>
      </c>
      <c r="L62" s="313"/>
      <c r="M62" s="313"/>
      <c r="N62" s="313"/>
      <c r="O62" s="313"/>
      <c r="P62" s="313"/>
      <c r="Q62" s="313"/>
      <c r="R62" s="313"/>
      <c r="S62" s="313"/>
      <c r="T62" s="313"/>
      <c r="U62" s="313"/>
      <c r="V62" s="313"/>
      <c r="W62" s="313"/>
      <c r="X62" s="313"/>
      <c r="Y62" s="313"/>
      <c r="Z62" s="313"/>
      <c r="AA62" s="313"/>
      <c r="AB62" s="313"/>
      <c r="AC62" s="313"/>
      <c r="AD62" s="313"/>
      <c r="AE62" s="313"/>
      <c r="AF62" s="313"/>
      <c r="AG62" s="280">
        <f>'21027081 - Strukturovaná ...'!J32</f>
        <v>0</v>
      </c>
      <c r="AH62" s="281"/>
      <c r="AI62" s="281"/>
      <c r="AJ62" s="281"/>
      <c r="AK62" s="281"/>
      <c r="AL62" s="281"/>
      <c r="AM62" s="281"/>
      <c r="AN62" s="280">
        <f t="shared" si="0"/>
        <v>0</v>
      </c>
      <c r="AO62" s="281"/>
      <c r="AP62" s="281"/>
      <c r="AQ62" s="82" t="s">
        <v>106</v>
      </c>
      <c r="AR62" s="46"/>
      <c r="AS62" s="83">
        <v>0</v>
      </c>
      <c r="AT62" s="84">
        <f t="shared" si="1"/>
        <v>0</v>
      </c>
      <c r="AU62" s="85" t="e">
        <f>'21027081 - Strukturovaná ...'!P92</f>
        <v>#REF!</v>
      </c>
      <c r="AV62" s="84">
        <f>'21027081 - Strukturovaná ...'!J35</f>
        <v>0</v>
      </c>
      <c r="AW62" s="84">
        <f>'21027081 - Strukturovaná ...'!J36</f>
        <v>0</v>
      </c>
      <c r="AX62" s="84">
        <f>'21027081 - Strukturovaná ...'!J37</f>
        <v>0</v>
      </c>
      <c r="AY62" s="84">
        <f>'21027081 - Strukturovaná ...'!J38</f>
        <v>0</v>
      </c>
      <c r="AZ62" s="84">
        <f>'21027081 - Strukturovaná ...'!F35</f>
        <v>0</v>
      </c>
      <c r="BA62" s="84">
        <f>'21027081 - Strukturovaná ...'!F36</f>
        <v>0</v>
      </c>
      <c r="BB62" s="84">
        <f>'21027081 - Strukturovaná ...'!F37</f>
        <v>0</v>
      </c>
      <c r="BC62" s="84">
        <f>'21027081 - Strukturovaná ...'!F38</f>
        <v>0</v>
      </c>
      <c r="BD62" s="86">
        <f>'21027081 - Strukturovaná ...'!F39</f>
        <v>0</v>
      </c>
      <c r="BT62" s="25" t="s">
        <v>85</v>
      </c>
      <c r="BV62" s="25" t="s">
        <v>77</v>
      </c>
      <c r="BW62" s="25" t="s">
        <v>107</v>
      </c>
      <c r="BX62" s="25" t="s">
        <v>103</v>
      </c>
      <c r="CL62" s="25" t="s">
        <v>20</v>
      </c>
    </row>
    <row r="63" spans="1:91" s="3" customFormat="1" ht="16.5" customHeight="1" x14ac:dyDescent="0.2">
      <c r="A63" s="72" t="s">
        <v>79</v>
      </c>
      <c r="B63" s="46"/>
      <c r="C63" s="9"/>
      <c r="D63" s="9"/>
      <c r="E63" s="313" t="s">
        <v>108</v>
      </c>
      <c r="F63" s="313"/>
      <c r="G63" s="313"/>
      <c r="H63" s="313"/>
      <c r="I63" s="313"/>
      <c r="J63" s="9"/>
      <c r="K63" s="313" t="s">
        <v>109</v>
      </c>
      <c r="L63" s="313"/>
      <c r="M63" s="313"/>
      <c r="N63" s="313"/>
      <c r="O63" s="313"/>
      <c r="P63" s="313"/>
      <c r="Q63" s="313"/>
      <c r="R63" s="313"/>
      <c r="S63" s="313"/>
      <c r="T63" s="313"/>
      <c r="U63" s="313"/>
      <c r="V63" s="313"/>
      <c r="W63" s="313"/>
      <c r="X63" s="313"/>
      <c r="Y63" s="313"/>
      <c r="Z63" s="313"/>
      <c r="AA63" s="313"/>
      <c r="AB63" s="313"/>
      <c r="AC63" s="313"/>
      <c r="AD63" s="313"/>
      <c r="AE63" s="313"/>
      <c r="AF63" s="313"/>
      <c r="AG63" s="280">
        <f>'21027082 - Elektronická k...'!J32</f>
        <v>0</v>
      </c>
      <c r="AH63" s="281"/>
      <c r="AI63" s="281"/>
      <c r="AJ63" s="281"/>
      <c r="AK63" s="281"/>
      <c r="AL63" s="281"/>
      <c r="AM63" s="281"/>
      <c r="AN63" s="280">
        <f t="shared" si="0"/>
        <v>0</v>
      </c>
      <c r="AO63" s="281"/>
      <c r="AP63" s="281"/>
      <c r="AQ63" s="82" t="s">
        <v>106</v>
      </c>
      <c r="AR63" s="46"/>
      <c r="AS63" s="83">
        <v>0</v>
      </c>
      <c r="AT63" s="84">
        <f t="shared" si="1"/>
        <v>0</v>
      </c>
      <c r="AU63" s="85">
        <f>'21027082 - Elektronická k...'!P87</f>
        <v>0</v>
      </c>
      <c r="AV63" s="84">
        <f>'21027082 - Elektronická k...'!J35</f>
        <v>0</v>
      </c>
      <c r="AW63" s="84">
        <f>'21027082 - Elektronická k...'!J36</f>
        <v>0</v>
      </c>
      <c r="AX63" s="84">
        <f>'21027082 - Elektronická k...'!J37</f>
        <v>0</v>
      </c>
      <c r="AY63" s="84">
        <f>'21027082 - Elektronická k...'!J38</f>
        <v>0</v>
      </c>
      <c r="AZ63" s="84">
        <f>'21027082 - Elektronická k...'!F35</f>
        <v>0</v>
      </c>
      <c r="BA63" s="84">
        <f>'21027082 - Elektronická k...'!F36</f>
        <v>0</v>
      </c>
      <c r="BB63" s="84">
        <f>'21027082 - Elektronická k...'!F37</f>
        <v>0</v>
      </c>
      <c r="BC63" s="84">
        <f>'21027082 - Elektronická k...'!F38</f>
        <v>0</v>
      </c>
      <c r="BD63" s="86">
        <f>'21027082 - Elektronická k...'!F39</f>
        <v>0</v>
      </c>
      <c r="BT63" s="25" t="s">
        <v>85</v>
      </c>
      <c r="BV63" s="25" t="s">
        <v>77</v>
      </c>
      <c r="BW63" s="25" t="s">
        <v>110</v>
      </c>
      <c r="BX63" s="25" t="s">
        <v>103</v>
      </c>
      <c r="CL63" s="25" t="s">
        <v>20</v>
      </c>
    </row>
    <row r="64" spans="1:91" s="3" customFormat="1" ht="16.5" customHeight="1" x14ac:dyDescent="0.2">
      <c r="A64" s="72" t="s">
        <v>79</v>
      </c>
      <c r="B64" s="46"/>
      <c r="C64" s="9"/>
      <c r="D64" s="9"/>
      <c r="E64" s="313" t="s">
        <v>111</v>
      </c>
      <c r="F64" s="313"/>
      <c r="G64" s="313"/>
      <c r="H64" s="313"/>
      <c r="I64" s="313"/>
      <c r="J64" s="9"/>
      <c r="K64" s="313" t="s">
        <v>112</v>
      </c>
      <c r="L64" s="313"/>
      <c r="M64" s="313"/>
      <c r="N64" s="313"/>
      <c r="O64" s="313"/>
      <c r="P64" s="313"/>
      <c r="Q64" s="313"/>
      <c r="R64" s="313"/>
      <c r="S64" s="313"/>
      <c r="T64" s="313"/>
      <c r="U64" s="313"/>
      <c r="V64" s="313"/>
      <c r="W64" s="313"/>
      <c r="X64" s="313"/>
      <c r="Y64" s="313"/>
      <c r="Z64" s="313"/>
      <c r="AA64" s="313"/>
      <c r="AB64" s="313"/>
      <c r="AC64" s="313"/>
      <c r="AD64" s="313"/>
      <c r="AE64" s="313"/>
      <c r="AF64" s="313"/>
      <c r="AG64" s="280">
        <f>'21027083 - Kabelové trasy'!J32</f>
        <v>0</v>
      </c>
      <c r="AH64" s="281"/>
      <c r="AI64" s="281"/>
      <c r="AJ64" s="281"/>
      <c r="AK64" s="281"/>
      <c r="AL64" s="281"/>
      <c r="AM64" s="281"/>
      <c r="AN64" s="280">
        <f t="shared" si="0"/>
        <v>0</v>
      </c>
      <c r="AO64" s="281"/>
      <c r="AP64" s="281"/>
      <c r="AQ64" s="82" t="s">
        <v>106</v>
      </c>
      <c r="AR64" s="46"/>
      <c r="AS64" s="83">
        <v>0</v>
      </c>
      <c r="AT64" s="84">
        <f t="shared" si="1"/>
        <v>0</v>
      </c>
      <c r="AU64" s="85">
        <f>'21027083 - Kabelové trasy'!P86</f>
        <v>0</v>
      </c>
      <c r="AV64" s="84">
        <f>'21027083 - Kabelové trasy'!J35</f>
        <v>0</v>
      </c>
      <c r="AW64" s="84">
        <f>'21027083 - Kabelové trasy'!J36</f>
        <v>0</v>
      </c>
      <c r="AX64" s="84">
        <f>'21027083 - Kabelové trasy'!J37</f>
        <v>0</v>
      </c>
      <c r="AY64" s="84">
        <f>'21027083 - Kabelové trasy'!J38</f>
        <v>0</v>
      </c>
      <c r="AZ64" s="84">
        <f>'21027083 - Kabelové trasy'!F35</f>
        <v>0</v>
      </c>
      <c r="BA64" s="84">
        <f>'21027083 - Kabelové trasy'!F36</f>
        <v>0</v>
      </c>
      <c r="BB64" s="84">
        <f>'21027083 - Kabelové trasy'!F37</f>
        <v>0</v>
      </c>
      <c r="BC64" s="84">
        <f>'21027083 - Kabelové trasy'!F38</f>
        <v>0</v>
      </c>
      <c r="BD64" s="86">
        <f>'21027083 - Kabelové trasy'!F39</f>
        <v>0</v>
      </c>
      <c r="BT64" s="25" t="s">
        <v>85</v>
      </c>
      <c r="BV64" s="25" t="s">
        <v>77</v>
      </c>
      <c r="BW64" s="25" t="s">
        <v>113</v>
      </c>
      <c r="BX64" s="25" t="s">
        <v>103</v>
      </c>
      <c r="CL64" s="25" t="s">
        <v>20</v>
      </c>
    </row>
    <row r="65" spans="1:90" s="3" customFormat="1" ht="16.5" customHeight="1" x14ac:dyDescent="0.2">
      <c r="A65" s="72" t="s">
        <v>79</v>
      </c>
      <c r="B65" s="46"/>
      <c r="C65" s="9"/>
      <c r="D65" s="9"/>
      <c r="E65" s="313" t="s">
        <v>114</v>
      </c>
      <c r="F65" s="313"/>
      <c r="G65" s="313"/>
      <c r="H65" s="313"/>
      <c r="I65" s="313"/>
      <c r="J65" s="9"/>
      <c r="K65" s="313" t="s">
        <v>115</v>
      </c>
      <c r="L65" s="313"/>
      <c r="M65" s="313"/>
      <c r="N65" s="313"/>
      <c r="O65" s="313"/>
      <c r="P65" s="313"/>
      <c r="Q65" s="313"/>
      <c r="R65" s="313"/>
      <c r="S65" s="313"/>
      <c r="T65" s="313"/>
      <c r="U65" s="313"/>
      <c r="V65" s="313"/>
      <c r="W65" s="313"/>
      <c r="X65" s="313"/>
      <c r="Y65" s="313"/>
      <c r="Z65" s="313"/>
      <c r="AA65" s="313"/>
      <c r="AB65" s="313"/>
      <c r="AC65" s="313"/>
      <c r="AD65" s="313"/>
      <c r="AE65" s="313"/>
      <c r="AF65" s="313"/>
      <c r="AG65" s="280">
        <f>'21027084 - Vedlejší a ost...'!J32</f>
        <v>0</v>
      </c>
      <c r="AH65" s="281"/>
      <c r="AI65" s="281"/>
      <c r="AJ65" s="281"/>
      <c r="AK65" s="281"/>
      <c r="AL65" s="281"/>
      <c r="AM65" s="281"/>
      <c r="AN65" s="280">
        <f t="shared" si="0"/>
        <v>0</v>
      </c>
      <c r="AO65" s="281"/>
      <c r="AP65" s="281"/>
      <c r="AQ65" s="82" t="s">
        <v>106</v>
      </c>
      <c r="AR65" s="46"/>
      <c r="AS65" s="87">
        <v>0</v>
      </c>
      <c r="AT65" s="88">
        <f t="shared" si="1"/>
        <v>0</v>
      </c>
      <c r="AU65" s="89">
        <f>'21027084 - Vedlejší a ost...'!P86</f>
        <v>0</v>
      </c>
      <c r="AV65" s="88">
        <f>'21027084 - Vedlejší a ost...'!J35</f>
        <v>0</v>
      </c>
      <c r="AW65" s="88">
        <f>'21027084 - Vedlejší a ost...'!J36</f>
        <v>0</v>
      </c>
      <c r="AX65" s="88">
        <f>'21027084 - Vedlejší a ost...'!J37</f>
        <v>0</v>
      </c>
      <c r="AY65" s="88">
        <f>'21027084 - Vedlejší a ost...'!J38</f>
        <v>0</v>
      </c>
      <c r="AZ65" s="88">
        <f>'21027084 - Vedlejší a ost...'!F35</f>
        <v>0</v>
      </c>
      <c r="BA65" s="88">
        <f>'21027084 - Vedlejší a ost...'!F36</f>
        <v>0</v>
      </c>
      <c r="BB65" s="88">
        <f>'21027084 - Vedlejší a ost...'!F37</f>
        <v>0</v>
      </c>
      <c r="BC65" s="88">
        <f>'21027084 - Vedlejší a ost...'!F38</f>
        <v>0</v>
      </c>
      <c r="BD65" s="90">
        <f>'21027084 - Vedlejší a ost...'!F39</f>
        <v>0</v>
      </c>
      <c r="BT65" s="25" t="s">
        <v>85</v>
      </c>
      <c r="BV65" s="25" t="s">
        <v>77</v>
      </c>
      <c r="BW65" s="25" t="s">
        <v>116</v>
      </c>
      <c r="BX65" s="25" t="s">
        <v>103</v>
      </c>
      <c r="CL65" s="25" t="s">
        <v>20</v>
      </c>
    </row>
    <row r="66" spans="1:90" s="1" customFormat="1" ht="30" customHeight="1" x14ac:dyDescent="0.2">
      <c r="B66" s="33"/>
      <c r="AR66" s="33"/>
    </row>
    <row r="67" spans="1:90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33"/>
    </row>
  </sheetData>
  <mergeCells count="82">
    <mergeCell ref="K63:AF63"/>
    <mergeCell ref="C52:G52"/>
    <mergeCell ref="D56:H56"/>
    <mergeCell ref="D57:H57"/>
    <mergeCell ref="D61:H61"/>
    <mergeCell ref="D55:H55"/>
    <mergeCell ref="D58:H58"/>
    <mergeCell ref="D60:H60"/>
    <mergeCell ref="D59:H59"/>
    <mergeCell ref="E62:I62"/>
    <mergeCell ref="I52:AF52"/>
    <mergeCell ref="J56:AF56"/>
    <mergeCell ref="J58:AF58"/>
    <mergeCell ref="J60:AF60"/>
    <mergeCell ref="J61:AF61"/>
    <mergeCell ref="J55:AF55"/>
    <mergeCell ref="J57:AF57"/>
    <mergeCell ref="J59:AF59"/>
    <mergeCell ref="K62:AF62"/>
    <mergeCell ref="L45:AO45"/>
    <mergeCell ref="E64:I64"/>
    <mergeCell ref="K64:AF64"/>
    <mergeCell ref="E65:I65"/>
    <mergeCell ref="K65:AF65"/>
    <mergeCell ref="AG54:AM54"/>
    <mergeCell ref="AG63:AM63"/>
    <mergeCell ref="AN63:AP63"/>
    <mergeCell ref="AN60:AP60"/>
    <mergeCell ref="AN52:AP52"/>
    <mergeCell ref="AN59:AP59"/>
    <mergeCell ref="AN55:AP55"/>
    <mergeCell ref="AN58:AP58"/>
    <mergeCell ref="AN61:AP61"/>
    <mergeCell ref="AN57:AP57"/>
    <mergeCell ref="E63:I63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AR2:BE2"/>
    <mergeCell ref="AG60:AM60"/>
    <mergeCell ref="AG56:AM56"/>
    <mergeCell ref="AG52:AM52"/>
    <mergeCell ref="AG62:AM62"/>
    <mergeCell ref="AG59:AM59"/>
    <mergeCell ref="AG58:AM58"/>
    <mergeCell ref="AG61:AM61"/>
    <mergeCell ref="AG57:AM57"/>
    <mergeCell ref="AG55:AM55"/>
    <mergeCell ref="AM50:AP50"/>
    <mergeCell ref="AM47:AN47"/>
    <mergeCell ref="AM49:AP49"/>
    <mergeCell ref="AN62:AP62"/>
    <mergeCell ref="AN56:AP56"/>
    <mergeCell ref="AK33:AO33"/>
    <mergeCell ref="AS49:AT51"/>
    <mergeCell ref="AN64:AP64"/>
    <mergeCell ref="AG64:AM64"/>
    <mergeCell ref="AN65:AP65"/>
    <mergeCell ref="AG65:AM65"/>
    <mergeCell ref="AN54:AP54"/>
  </mergeCells>
  <hyperlinks>
    <hyperlink ref="A55" location="'2102701 - Stavební část'!C2" display="/" xr:uid="{00000000-0004-0000-0000-000000000000}"/>
    <hyperlink ref="A56" location="'2102703 - Zdravotechnické...'!C2" display="/" xr:uid="{00000000-0004-0000-0000-000002000000}"/>
    <hyperlink ref="A57" location="'2102704 - Vzduchotechnika'!C2" display="/" xr:uid="{00000000-0004-0000-0000-000003000000}"/>
    <hyperlink ref="A58" location="'2102705 - Vytápění'!C2" display="/" xr:uid="{00000000-0004-0000-0000-000004000000}"/>
    <hyperlink ref="A59" location="'2102706 - Chlazení'!C2" display="/" xr:uid="{00000000-0004-0000-0000-000005000000}"/>
    <hyperlink ref="A60" location="'2102707 - Elektroinstalace'!C2" display="/" xr:uid="{00000000-0004-0000-0000-000006000000}"/>
    <hyperlink ref="A62" location="'21027081 - Strukturovaná ...'!C2" display="/" xr:uid="{00000000-0004-0000-0000-000007000000}"/>
    <hyperlink ref="A63" location="'21027082 - Elektronická k...'!C2" display="/" xr:uid="{00000000-0004-0000-0000-000008000000}"/>
    <hyperlink ref="A64" location="'21027083 - Kabelové trasy'!C2" display="/" xr:uid="{00000000-0004-0000-0000-000009000000}"/>
    <hyperlink ref="A65" location="'21027084 - Vedlejší a ost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9"/>
  <sheetViews>
    <sheetView showGridLines="0" topLeftCell="A78" workbookViewId="0">
      <selection activeCell="AB108" sqref="AB108"/>
    </sheetView>
  </sheetViews>
  <sheetFormatPr defaultColWidth="12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L2" s="283" t="s">
        <v>6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113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9" t="str">
        <f>'Rekapitulace stavby'!K6</f>
        <v>Centrum robotiky v areálu VŠB-uznatelné náklady</v>
      </c>
      <c r="F7" s="320"/>
      <c r="G7" s="320"/>
      <c r="H7" s="320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3"/>
      <c r="E9" s="319" t="s">
        <v>1364</v>
      </c>
      <c r="F9" s="318"/>
      <c r="G9" s="318"/>
      <c r="H9" s="318"/>
      <c r="L9" s="33"/>
    </row>
    <row r="10" spans="2:46" s="1" customFormat="1" ht="12" customHeight="1" x14ac:dyDescent="0.2">
      <c r="B10" s="33"/>
      <c r="D10" s="27" t="s">
        <v>1365</v>
      </c>
      <c r="L10" s="33"/>
    </row>
    <row r="11" spans="2:46" s="1" customFormat="1" ht="16.5" customHeight="1" x14ac:dyDescent="0.2">
      <c r="B11" s="33"/>
      <c r="E11" s="311" t="s">
        <v>1536</v>
      </c>
      <c r="F11" s="318"/>
      <c r="G11" s="318"/>
      <c r="H11" s="318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19</v>
      </c>
      <c r="F13" s="25" t="s">
        <v>20</v>
      </c>
      <c r="I13" s="27" t="s">
        <v>21</v>
      </c>
      <c r="J13" s="25" t="s">
        <v>3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20. 7. 2021</v>
      </c>
      <c r="L14" s="33"/>
    </row>
    <row r="15" spans="2:46" s="1" customFormat="1" ht="10.7" customHeight="1" x14ac:dyDescent="0.2">
      <c r="B15" s="33"/>
      <c r="L15" s="33"/>
    </row>
    <row r="16" spans="2:46" s="1" customFormat="1" ht="12" customHeight="1" x14ac:dyDescent="0.2">
      <c r="B16" s="33"/>
      <c r="D16" s="27" t="s">
        <v>28</v>
      </c>
      <c r="I16" s="27" t="s">
        <v>29</v>
      </c>
      <c r="J16" s="25" t="s">
        <v>3</v>
      </c>
      <c r="L16" s="33"/>
    </row>
    <row r="17" spans="2:12" s="1" customFormat="1" ht="18" customHeight="1" x14ac:dyDescent="0.2">
      <c r="B17" s="33"/>
      <c r="E17" s="25" t="s">
        <v>30</v>
      </c>
      <c r="I17" s="27" t="s">
        <v>31</v>
      </c>
      <c r="J17" s="25" t="s">
        <v>3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32</v>
      </c>
      <c r="I19" s="27" t="s">
        <v>29</v>
      </c>
      <c r="J19" s="28" t="str">
        <f>'Rekapitulace stavby'!AN13</f>
        <v>Vyplň údaj</v>
      </c>
      <c r="L19" s="33"/>
    </row>
    <row r="20" spans="2:12" s="1" customFormat="1" ht="18" customHeight="1" x14ac:dyDescent="0.2">
      <c r="B20" s="33"/>
      <c r="E20" s="321" t="str">
        <f>'Rekapitulace stavby'!E14</f>
        <v>Vyplň údaj</v>
      </c>
      <c r="F20" s="303"/>
      <c r="G20" s="303"/>
      <c r="H20" s="303"/>
      <c r="I20" s="27" t="s">
        <v>31</v>
      </c>
      <c r="J20" s="28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34</v>
      </c>
      <c r="I22" s="27" t="s">
        <v>29</v>
      </c>
      <c r="J22" s="25" t="s">
        <v>3</v>
      </c>
      <c r="L22" s="33"/>
    </row>
    <row r="23" spans="2:12" s="1" customFormat="1" ht="18" customHeight="1" x14ac:dyDescent="0.2">
      <c r="B23" s="33"/>
      <c r="E23" s="25" t="s">
        <v>35</v>
      </c>
      <c r="I23" s="27" t="s">
        <v>31</v>
      </c>
      <c r="J23" s="25" t="s">
        <v>3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37</v>
      </c>
      <c r="I25" s="27" t="s">
        <v>29</v>
      </c>
      <c r="J25" s="25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5" t="str">
        <f>IF('Rekapitulace stavby'!E20="","",'Rekapitulace stavby'!E20)</f>
        <v>Anna Mužná</v>
      </c>
      <c r="I26" s="27" t="s">
        <v>31</v>
      </c>
      <c r="J26" s="25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39</v>
      </c>
      <c r="L28" s="33"/>
    </row>
    <row r="29" spans="2:12" s="7" customFormat="1" ht="16.5" customHeight="1" x14ac:dyDescent="0.2">
      <c r="B29" s="92"/>
      <c r="E29" s="307" t="s">
        <v>3</v>
      </c>
      <c r="F29" s="307"/>
      <c r="G29" s="307"/>
      <c r="H29" s="307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5" customHeight="1" x14ac:dyDescent="0.2">
      <c r="B32" s="33"/>
      <c r="D32" s="93" t="s">
        <v>41</v>
      </c>
      <c r="J32" s="64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7" t="s">
        <v>46</v>
      </c>
      <c r="F35" s="84">
        <f>ROUND((SUM(BE86:BE128)),  2)</f>
        <v>0</v>
      </c>
      <c r="I35" s="94">
        <v>0.21</v>
      </c>
      <c r="J35" s="84">
        <f>ROUND(((SUM(BE86:BE128))*I35),  2)</f>
        <v>0</v>
      </c>
      <c r="L35" s="33"/>
    </row>
    <row r="36" spans="2:12" s="1" customFormat="1" ht="14.45" customHeight="1" x14ac:dyDescent="0.2">
      <c r="B36" s="33"/>
      <c r="E36" s="27" t="s">
        <v>47</v>
      </c>
      <c r="F36" s="84">
        <f>ROUND((SUM(BF86:BF128)),  2)</f>
        <v>0</v>
      </c>
      <c r="I36" s="94">
        <v>0.15</v>
      </c>
      <c r="J36" s="84">
        <f>ROUND(((SUM(BF86:BF128))*I36),  2)</f>
        <v>0</v>
      </c>
      <c r="L36" s="33"/>
    </row>
    <row r="37" spans="2:12" s="1" customFormat="1" ht="14.45" hidden="1" customHeight="1" x14ac:dyDescent="0.2">
      <c r="B37" s="33"/>
      <c r="E37" s="27" t="s">
        <v>48</v>
      </c>
      <c r="F37" s="84">
        <f>ROUND((SUM(BG86:BG128)),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49</v>
      </c>
      <c r="F38" s="84">
        <f>ROUND((SUM(BH86:BH128)),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50</v>
      </c>
      <c r="F39" s="84">
        <f>ROUND((SUM(BI86:BI128)),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5" customHeight="1" x14ac:dyDescent="0.2">
      <c r="B41" s="33"/>
      <c r="C41" s="95"/>
      <c r="D41" s="96" t="s">
        <v>51</v>
      </c>
      <c r="E41" s="55"/>
      <c r="F41" s="55"/>
      <c r="G41" s="97" t="s">
        <v>52</v>
      </c>
      <c r="H41" s="98" t="s">
        <v>53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1" t="s">
        <v>120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7" t="s">
        <v>17</v>
      </c>
      <c r="L49" s="33"/>
    </row>
    <row r="50" spans="2:47" s="1" customFormat="1" ht="16.5" customHeight="1" x14ac:dyDescent="0.2">
      <c r="B50" s="33"/>
      <c r="E50" s="319" t="str">
        <f>E7</f>
        <v>Centrum robotiky v areálu VŠB-uznatelné náklady</v>
      </c>
      <c r="F50" s="320"/>
      <c r="G50" s="320"/>
      <c r="H50" s="320"/>
      <c r="L50" s="33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3"/>
      <c r="E52" s="319" t="s">
        <v>1364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7" t="s">
        <v>1365</v>
      </c>
      <c r="L53" s="33"/>
    </row>
    <row r="54" spans="2:47" s="1" customFormat="1" ht="16.5" customHeight="1" x14ac:dyDescent="0.2">
      <c r="B54" s="33"/>
      <c r="E54" s="311" t="str">
        <f>E11</f>
        <v>21027083 - Kabelové trasy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7" t="s">
        <v>22</v>
      </c>
      <c r="F56" s="25" t="str">
        <f>F14</f>
        <v>Ostrava - Poruba</v>
      </c>
      <c r="I56" s="27" t="s">
        <v>24</v>
      </c>
      <c r="J56" s="50" t="str">
        <f>IF(J14="","",J14)</f>
        <v>20. 7. 2021</v>
      </c>
      <c r="L56" s="33"/>
    </row>
    <row r="57" spans="2:47" s="1" customFormat="1" ht="6.95" customHeight="1" x14ac:dyDescent="0.2">
      <c r="B57" s="33"/>
      <c r="L57" s="33"/>
    </row>
    <row r="58" spans="2:47" s="1" customFormat="1" ht="25.7" customHeight="1" x14ac:dyDescent="0.2">
      <c r="B58" s="33"/>
      <c r="C58" s="27" t="s">
        <v>28</v>
      </c>
      <c r="F58" s="25" t="str">
        <f>E17</f>
        <v>VŠB- TU Ostrava</v>
      </c>
      <c r="I58" s="27" t="s">
        <v>34</v>
      </c>
      <c r="J58" s="31" t="str">
        <f>E23</f>
        <v>Archi Bim Ostrava - Pustkovec</v>
      </c>
      <c r="L58" s="33"/>
    </row>
    <row r="59" spans="2:47" s="1" customFormat="1" ht="15.2" customHeight="1" x14ac:dyDescent="0.2">
      <c r="B59" s="33"/>
      <c r="C59" s="27" t="s">
        <v>32</v>
      </c>
      <c r="F59" s="25" t="str">
        <f>IF(E20="","",E20)</f>
        <v>Vyplň údaj</v>
      </c>
      <c r="I59" s="27" t="s">
        <v>37</v>
      </c>
      <c r="J59" s="31" t="str">
        <f>E26</f>
        <v>Anna Mužná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101" t="s">
        <v>121</v>
      </c>
      <c r="D61" s="95"/>
      <c r="E61" s="95"/>
      <c r="F61" s="95"/>
      <c r="G61" s="95"/>
      <c r="H61" s="95"/>
      <c r="I61" s="95"/>
      <c r="J61" s="102" t="s">
        <v>122</v>
      </c>
      <c r="K61" s="95"/>
      <c r="L61" s="33"/>
    </row>
    <row r="62" spans="2:47" s="1" customFormat="1" ht="10.35" customHeight="1" x14ac:dyDescent="0.2">
      <c r="B62" s="33"/>
      <c r="L62" s="33"/>
    </row>
    <row r="63" spans="2:47" s="1" customFormat="1" ht="22.7" customHeight="1" x14ac:dyDescent="0.2">
      <c r="B63" s="33"/>
      <c r="C63" s="103" t="s">
        <v>73</v>
      </c>
      <c r="J63" s="64">
        <f>J86</f>
        <v>0</v>
      </c>
      <c r="L63" s="33"/>
      <c r="AU63" s="17" t="s">
        <v>123</v>
      </c>
    </row>
    <row r="64" spans="2:47" s="8" customFormat="1" ht="24.95" customHeight="1" x14ac:dyDescent="0.2">
      <c r="B64" s="104"/>
      <c r="D64" s="105" t="s">
        <v>1537</v>
      </c>
      <c r="E64" s="106"/>
      <c r="F64" s="106"/>
      <c r="G64" s="106"/>
      <c r="H64" s="106"/>
      <c r="I64" s="106"/>
      <c r="J64" s="107">
        <f>J87</f>
        <v>0</v>
      </c>
      <c r="L64" s="104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1" t="s">
        <v>142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7" t="s">
        <v>17</v>
      </c>
      <c r="L73" s="33"/>
    </row>
    <row r="74" spans="2:12" s="1" customFormat="1" ht="16.5" customHeight="1" x14ac:dyDescent="0.2">
      <c r="B74" s="33"/>
      <c r="E74" s="319" t="str">
        <f>E7</f>
        <v>Centrum robotiky v areálu VŠB-uznatelné náklady</v>
      </c>
      <c r="F74" s="320"/>
      <c r="G74" s="320"/>
      <c r="H74" s="320"/>
      <c r="L74" s="33"/>
    </row>
    <row r="75" spans="2:12" ht="12" customHeight="1" x14ac:dyDescent="0.2">
      <c r="B75" s="20"/>
      <c r="C75" s="27" t="s">
        <v>118</v>
      </c>
      <c r="L75" s="20"/>
    </row>
    <row r="76" spans="2:12" s="1" customFormat="1" ht="16.5" customHeight="1" x14ac:dyDescent="0.2">
      <c r="B76" s="33"/>
      <c r="E76" s="319" t="s">
        <v>1364</v>
      </c>
      <c r="F76" s="318"/>
      <c r="G76" s="318"/>
      <c r="H76" s="318"/>
      <c r="L76" s="33"/>
    </row>
    <row r="77" spans="2:12" s="1" customFormat="1" ht="12" customHeight="1" x14ac:dyDescent="0.2">
      <c r="B77" s="33"/>
      <c r="C77" s="27" t="s">
        <v>1365</v>
      </c>
      <c r="L77" s="33"/>
    </row>
    <row r="78" spans="2:12" s="1" customFormat="1" ht="16.5" customHeight="1" x14ac:dyDescent="0.2">
      <c r="B78" s="33"/>
      <c r="E78" s="311" t="str">
        <f>E11</f>
        <v>21027083 - Kabelové trasy</v>
      </c>
      <c r="F78" s="318"/>
      <c r="G78" s="318"/>
      <c r="H78" s="318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7" t="s">
        <v>22</v>
      </c>
      <c r="F80" s="25" t="str">
        <f>F14</f>
        <v>Ostrava - Poruba</v>
      </c>
      <c r="I80" s="27" t="s">
        <v>24</v>
      </c>
      <c r="J80" s="50" t="str">
        <f>IF(J14="","",J14)</f>
        <v>20. 7. 2021</v>
      </c>
      <c r="L80" s="33"/>
    </row>
    <row r="81" spans="2:65" s="1" customFormat="1" ht="6.95" customHeight="1" x14ac:dyDescent="0.2">
      <c r="B81" s="33"/>
      <c r="L81" s="33"/>
    </row>
    <row r="82" spans="2:65" s="1" customFormat="1" ht="25.7" customHeight="1" x14ac:dyDescent="0.2">
      <c r="B82" s="33"/>
      <c r="C82" s="27" t="s">
        <v>28</v>
      </c>
      <c r="F82" s="25" t="str">
        <f>E17</f>
        <v>VŠB- TU Ostrava</v>
      </c>
      <c r="I82" s="27" t="s">
        <v>34</v>
      </c>
      <c r="J82" s="31" t="str">
        <f>E23</f>
        <v>Archi Bim Ostrava - Pustkovec</v>
      </c>
      <c r="L82" s="33"/>
    </row>
    <row r="83" spans="2:65" s="1" customFormat="1" ht="15.2" customHeight="1" x14ac:dyDescent="0.2">
      <c r="B83" s="33"/>
      <c r="C83" s="27" t="s">
        <v>32</v>
      </c>
      <c r="F83" s="25" t="str">
        <f>IF(E20="","",E20)</f>
        <v>Vyplň údaj</v>
      </c>
      <c r="I83" s="27" t="s">
        <v>37</v>
      </c>
      <c r="J83" s="31" t="str">
        <f>E26</f>
        <v>Anna Mužná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2"/>
      <c r="C85" s="113" t="s">
        <v>143</v>
      </c>
      <c r="D85" s="114" t="s">
        <v>60</v>
      </c>
      <c r="E85" s="114" t="s">
        <v>56</v>
      </c>
      <c r="F85" s="114" t="s">
        <v>57</v>
      </c>
      <c r="G85" s="114" t="s">
        <v>144</v>
      </c>
      <c r="H85" s="114" t="s">
        <v>145</v>
      </c>
      <c r="I85" s="114" t="s">
        <v>146</v>
      </c>
      <c r="J85" s="114" t="s">
        <v>122</v>
      </c>
      <c r="K85" s="115" t="s">
        <v>147</v>
      </c>
      <c r="L85" s="112"/>
      <c r="M85" s="57" t="s">
        <v>3</v>
      </c>
      <c r="N85" s="58" t="s">
        <v>45</v>
      </c>
      <c r="O85" s="58" t="s">
        <v>148</v>
      </c>
      <c r="P85" s="58" t="s">
        <v>149</v>
      </c>
      <c r="Q85" s="58" t="s">
        <v>150</v>
      </c>
      <c r="R85" s="58" t="s">
        <v>151</v>
      </c>
      <c r="S85" s="58" t="s">
        <v>152</v>
      </c>
      <c r="T85" s="59" t="s">
        <v>153</v>
      </c>
    </row>
    <row r="86" spans="2:65" s="1" customFormat="1" ht="22.7" customHeight="1" x14ac:dyDescent="0.25">
      <c r="B86" s="33"/>
      <c r="C86" s="62" t="s">
        <v>154</v>
      </c>
      <c r="J86" s="116">
        <f>BK86</f>
        <v>0</v>
      </c>
      <c r="L86" s="33"/>
      <c r="M86" s="60"/>
      <c r="N86" s="51"/>
      <c r="O86" s="51"/>
      <c r="P86" s="117">
        <f>P87</f>
        <v>0</v>
      </c>
      <c r="Q86" s="51"/>
      <c r="R86" s="117">
        <f>R87</f>
        <v>0</v>
      </c>
      <c r="S86" s="51"/>
      <c r="T86" s="118">
        <f>T87</f>
        <v>0</v>
      </c>
      <c r="AT86" s="17" t="s">
        <v>74</v>
      </c>
      <c r="AU86" s="17" t="s">
        <v>123</v>
      </c>
      <c r="BK86" s="119">
        <f>BK87</f>
        <v>0</v>
      </c>
    </row>
    <row r="87" spans="2:65" s="11" customFormat="1" ht="26.1" customHeight="1" x14ac:dyDescent="0.2">
      <c r="B87" s="120"/>
      <c r="D87" s="121" t="s">
        <v>74</v>
      </c>
      <c r="E87" s="122" t="s">
        <v>1374</v>
      </c>
      <c r="F87" s="122" t="s">
        <v>1538</v>
      </c>
      <c r="I87" s="123"/>
      <c r="J87" s="124">
        <f>BK87</f>
        <v>0</v>
      </c>
      <c r="L87" s="120"/>
      <c r="M87" s="125"/>
      <c r="P87" s="126">
        <f>SUM(P88:P128)</f>
        <v>0</v>
      </c>
      <c r="R87" s="126">
        <f>SUM(R88:R128)</f>
        <v>0</v>
      </c>
      <c r="T87" s="127">
        <f>SUM(T88:T128)</f>
        <v>0</v>
      </c>
      <c r="AR87" s="121" t="s">
        <v>83</v>
      </c>
      <c r="AT87" s="128" t="s">
        <v>74</v>
      </c>
      <c r="AU87" s="128" t="s">
        <v>75</v>
      </c>
      <c r="AY87" s="121" t="s">
        <v>157</v>
      </c>
      <c r="BK87" s="129">
        <f>SUM(BK88:BK128)</f>
        <v>0</v>
      </c>
    </row>
    <row r="88" spans="2:65" s="1" customFormat="1" ht="21.75" customHeight="1" x14ac:dyDescent="0.2">
      <c r="B88" s="132"/>
      <c r="C88" s="171" t="s">
        <v>83</v>
      </c>
      <c r="D88" s="171" t="s">
        <v>205</v>
      </c>
      <c r="E88" s="172" t="s">
        <v>1376</v>
      </c>
      <c r="F88" s="173" t="s">
        <v>1539</v>
      </c>
      <c r="G88" s="174" t="s">
        <v>316</v>
      </c>
      <c r="H88" s="175">
        <v>280</v>
      </c>
      <c r="I88" s="176"/>
      <c r="J88" s="177">
        <f t="shared" ref="J88:J128" si="0">ROUND(I88*H88,2)</f>
        <v>0</v>
      </c>
      <c r="K88" s="173" t="s">
        <v>444</v>
      </c>
      <c r="L88" s="178"/>
      <c r="M88" s="179" t="s">
        <v>3</v>
      </c>
      <c r="N88" s="180" t="s">
        <v>46</v>
      </c>
      <c r="P88" s="142">
        <f t="shared" ref="P88:P128" si="1">O88*H88</f>
        <v>0</v>
      </c>
      <c r="Q88" s="142">
        <v>0</v>
      </c>
      <c r="R88" s="142">
        <f t="shared" ref="R88:R128" si="2">Q88*H88</f>
        <v>0</v>
      </c>
      <c r="S88" s="142">
        <v>0</v>
      </c>
      <c r="T88" s="143">
        <f t="shared" ref="T88:T128" si="3">S88*H88</f>
        <v>0</v>
      </c>
      <c r="AR88" s="144" t="s">
        <v>827</v>
      </c>
      <c r="AT88" s="144" t="s">
        <v>205</v>
      </c>
      <c r="AU88" s="144" t="s">
        <v>83</v>
      </c>
      <c r="AY88" s="17" t="s">
        <v>157</v>
      </c>
      <c r="BE88" s="145">
        <f t="shared" ref="BE88:BE128" si="4">IF(N88="základní",J88,0)</f>
        <v>0</v>
      </c>
      <c r="BF88" s="145">
        <f t="shared" ref="BF88:BF128" si="5">IF(N88="snížená",J88,0)</f>
        <v>0</v>
      </c>
      <c r="BG88" s="145">
        <f t="shared" ref="BG88:BG128" si="6">IF(N88="zákl. přenesená",J88,0)</f>
        <v>0</v>
      </c>
      <c r="BH88" s="145">
        <f t="shared" ref="BH88:BH128" si="7">IF(N88="sníž. přenesená",J88,0)</f>
        <v>0</v>
      </c>
      <c r="BI88" s="145">
        <f t="shared" ref="BI88:BI128" si="8">IF(N88="nulová",J88,0)</f>
        <v>0</v>
      </c>
      <c r="BJ88" s="17" t="s">
        <v>83</v>
      </c>
      <c r="BK88" s="145">
        <f t="shared" ref="BK88:BK128" si="9">ROUND(I88*H88,2)</f>
        <v>0</v>
      </c>
      <c r="BL88" s="17" t="s">
        <v>522</v>
      </c>
      <c r="BM88" s="144" t="s">
        <v>1540</v>
      </c>
    </row>
    <row r="89" spans="2:65" s="1" customFormat="1" ht="21.75" customHeight="1" x14ac:dyDescent="0.2">
      <c r="B89" s="132"/>
      <c r="C89" s="171" t="s">
        <v>85</v>
      </c>
      <c r="D89" s="171" t="s">
        <v>205</v>
      </c>
      <c r="E89" s="172" t="s">
        <v>1379</v>
      </c>
      <c r="F89" s="173" t="s">
        <v>1541</v>
      </c>
      <c r="G89" s="174" t="s">
        <v>316</v>
      </c>
      <c r="H89" s="175">
        <v>320</v>
      </c>
      <c r="I89" s="176"/>
      <c r="J89" s="177">
        <f t="shared" si="0"/>
        <v>0</v>
      </c>
      <c r="K89" s="173" t="s">
        <v>444</v>
      </c>
      <c r="L89" s="178"/>
      <c r="M89" s="179" t="s">
        <v>3</v>
      </c>
      <c r="N89" s="180" t="s">
        <v>46</v>
      </c>
      <c r="P89" s="142">
        <f t="shared" si="1"/>
        <v>0</v>
      </c>
      <c r="Q89" s="142">
        <v>0</v>
      </c>
      <c r="R89" s="142">
        <f t="shared" si="2"/>
        <v>0</v>
      </c>
      <c r="S89" s="142">
        <v>0</v>
      </c>
      <c r="T89" s="143">
        <f t="shared" si="3"/>
        <v>0</v>
      </c>
      <c r="AR89" s="144" t="s">
        <v>827</v>
      </c>
      <c r="AT89" s="144" t="s">
        <v>205</v>
      </c>
      <c r="AU89" s="144" t="s">
        <v>83</v>
      </c>
      <c r="AY89" s="17" t="s">
        <v>157</v>
      </c>
      <c r="BE89" s="145">
        <f t="shared" si="4"/>
        <v>0</v>
      </c>
      <c r="BF89" s="145">
        <f t="shared" si="5"/>
        <v>0</v>
      </c>
      <c r="BG89" s="145">
        <f t="shared" si="6"/>
        <v>0</v>
      </c>
      <c r="BH89" s="145">
        <f t="shared" si="7"/>
        <v>0</v>
      </c>
      <c r="BI89" s="145">
        <f t="shared" si="8"/>
        <v>0</v>
      </c>
      <c r="BJ89" s="17" t="s">
        <v>83</v>
      </c>
      <c r="BK89" s="145">
        <f t="shared" si="9"/>
        <v>0</v>
      </c>
      <c r="BL89" s="17" t="s">
        <v>522</v>
      </c>
      <c r="BM89" s="144" t="s">
        <v>1542</v>
      </c>
    </row>
    <row r="90" spans="2:65" s="1" customFormat="1" ht="21.75" customHeight="1" x14ac:dyDescent="0.2">
      <c r="B90" s="132"/>
      <c r="C90" s="171" t="s">
        <v>537</v>
      </c>
      <c r="D90" s="171" t="s">
        <v>205</v>
      </c>
      <c r="E90" s="172" t="s">
        <v>1382</v>
      </c>
      <c r="F90" s="173" t="s">
        <v>1543</v>
      </c>
      <c r="G90" s="174" t="s">
        <v>316</v>
      </c>
      <c r="H90" s="175">
        <v>180</v>
      </c>
      <c r="I90" s="176"/>
      <c r="J90" s="177">
        <f t="shared" si="0"/>
        <v>0</v>
      </c>
      <c r="K90" s="173" t="s">
        <v>444</v>
      </c>
      <c r="L90" s="178"/>
      <c r="M90" s="179" t="s">
        <v>3</v>
      </c>
      <c r="N90" s="180" t="s">
        <v>46</v>
      </c>
      <c r="P90" s="142">
        <f t="shared" si="1"/>
        <v>0</v>
      </c>
      <c r="Q90" s="142">
        <v>0</v>
      </c>
      <c r="R90" s="142">
        <f t="shared" si="2"/>
        <v>0</v>
      </c>
      <c r="S90" s="142">
        <v>0</v>
      </c>
      <c r="T90" s="143">
        <f t="shared" si="3"/>
        <v>0</v>
      </c>
      <c r="AR90" s="144" t="s">
        <v>827</v>
      </c>
      <c r="AT90" s="144" t="s">
        <v>205</v>
      </c>
      <c r="AU90" s="144" t="s">
        <v>83</v>
      </c>
      <c r="AY90" s="17" t="s">
        <v>157</v>
      </c>
      <c r="BE90" s="145">
        <f t="shared" si="4"/>
        <v>0</v>
      </c>
      <c r="BF90" s="145">
        <f t="shared" si="5"/>
        <v>0</v>
      </c>
      <c r="BG90" s="145">
        <f t="shared" si="6"/>
        <v>0</v>
      </c>
      <c r="BH90" s="145">
        <f t="shared" si="7"/>
        <v>0</v>
      </c>
      <c r="BI90" s="145">
        <f t="shared" si="8"/>
        <v>0</v>
      </c>
      <c r="BJ90" s="17" t="s">
        <v>83</v>
      </c>
      <c r="BK90" s="145">
        <f t="shared" si="9"/>
        <v>0</v>
      </c>
      <c r="BL90" s="17" t="s">
        <v>522</v>
      </c>
      <c r="BM90" s="144" t="s">
        <v>1544</v>
      </c>
    </row>
    <row r="91" spans="2:65" s="1" customFormat="1" ht="21.75" customHeight="1" x14ac:dyDescent="0.2">
      <c r="B91" s="132"/>
      <c r="C91" s="171" t="s">
        <v>160</v>
      </c>
      <c r="D91" s="171" t="s">
        <v>205</v>
      </c>
      <c r="E91" s="172" t="s">
        <v>1385</v>
      </c>
      <c r="F91" s="173" t="s">
        <v>1545</v>
      </c>
      <c r="G91" s="174" t="s">
        <v>316</v>
      </c>
      <c r="H91" s="175">
        <v>120</v>
      </c>
      <c r="I91" s="176"/>
      <c r="J91" s="177">
        <f t="shared" si="0"/>
        <v>0</v>
      </c>
      <c r="K91" s="173" t="s">
        <v>444</v>
      </c>
      <c r="L91" s="178"/>
      <c r="M91" s="179" t="s">
        <v>3</v>
      </c>
      <c r="N91" s="180" t="s">
        <v>46</v>
      </c>
      <c r="P91" s="142">
        <f t="shared" si="1"/>
        <v>0</v>
      </c>
      <c r="Q91" s="142">
        <v>0</v>
      </c>
      <c r="R91" s="142">
        <f t="shared" si="2"/>
        <v>0</v>
      </c>
      <c r="S91" s="142">
        <v>0</v>
      </c>
      <c r="T91" s="143">
        <f t="shared" si="3"/>
        <v>0</v>
      </c>
      <c r="AR91" s="144" t="s">
        <v>827</v>
      </c>
      <c r="AT91" s="144" t="s">
        <v>205</v>
      </c>
      <c r="AU91" s="144" t="s">
        <v>83</v>
      </c>
      <c r="AY91" s="17" t="s">
        <v>157</v>
      </c>
      <c r="BE91" s="145">
        <f t="shared" si="4"/>
        <v>0</v>
      </c>
      <c r="BF91" s="145">
        <f t="shared" si="5"/>
        <v>0</v>
      </c>
      <c r="BG91" s="145">
        <f t="shared" si="6"/>
        <v>0</v>
      </c>
      <c r="BH91" s="145">
        <f t="shared" si="7"/>
        <v>0</v>
      </c>
      <c r="BI91" s="145">
        <f t="shared" si="8"/>
        <v>0</v>
      </c>
      <c r="BJ91" s="17" t="s">
        <v>83</v>
      </c>
      <c r="BK91" s="145">
        <f t="shared" si="9"/>
        <v>0</v>
      </c>
      <c r="BL91" s="17" t="s">
        <v>522</v>
      </c>
      <c r="BM91" s="144" t="s">
        <v>1546</v>
      </c>
    </row>
    <row r="92" spans="2:65" s="1" customFormat="1" ht="24.2" customHeight="1" x14ac:dyDescent="0.2">
      <c r="B92" s="132"/>
      <c r="C92" s="171" t="s">
        <v>177</v>
      </c>
      <c r="D92" s="171" t="s">
        <v>205</v>
      </c>
      <c r="E92" s="172" t="s">
        <v>1388</v>
      </c>
      <c r="F92" s="173" t="s">
        <v>1547</v>
      </c>
      <c r="G92" s="174" t="s">
        <v>316</v>
      </c>
      <c r="H92" s="175">
        <v>80</v>
      </c>
      <c r="I92" s="176"/>
      <c r="J92" s="177">
        <f t="shared" si="0"/>
        <v>0</v>
      </c>
      <c r="K92" s="173" t="s">
        <v>444</v>
      </c>
      <c r="L92" s="178"/>
      <c r="M92" s="179" t="s">
        <v>3</v>
      </c>
      <c r="N92" s="180" t="s">
        <v>46</v>
      </c>
      <c r="P92" s="142">
        <f t="shared" si="1"/>
        <v>0</v>
      </c>
      <c r="Q92" s="142">
        <v>0</v>
      </c>
      <c r="R92" s="142">
        <f t="shared" si="2"/>
        <v>0</v>
      </c>
      <c r="S92" s="142">
        <v>0</v>
      </c>
      <c r="T92" s="143">
        <f t="shared" si="3"/>
        <v>0</v>
      </c>
      <c r="AR92" s="144" t="s">
        <v>827</v>
      </c>
      <c r="AT92" s="144" t="s">
        <v>205</v>
      </c>
      <c r="AU92" s="144" t="s">
        <v>83</v>
      </c>
      <c r="AY92" s="17" t="s">
        <v>157</v>
      </c>
      <c r="BE92" s="145">
        <f t="shared" si="4"/>
        <v>0</v>
      </c>
      <c r="BF92" s="145">
        <f t="shared" si="5"/>
        <v>0</v>
      </c>
      <c r="BG92" s="145">
        <f t="shared" si="6"/>
        <v>0</v>
      </c>
      <c r="BH92" s="145">
        <f t="shared" si="7"/>
        <v>0</v>
      </c>
      <c r="BI92" s="145">
        <f t="shared" si="8"/>
        <v>0</v>
      </c>
      <c r="BJ92" s="17" t="s">
        <v>83</v>
      </c>
      <c r="BK92" s="145">
        <f t="shared" si="9"/>
        <v>0</v>
      </c>
      <c r="BL92" s="17" t="s">
        <v>522</v>
      </c>
      <c r="BM92" s="144" t="s">
        <v>1548</v>
      </c>
    </row>
    <row r="93" spans="2:65" s="1" customFormat="1" ht="16.5" customHeight="1" x14ac:dyDescent="0.2">
      <c r="B93" s="132"/>
      <c r="C93" s="171" t="s">
        <v>158</v>
      </c>
      <c r="D93" s="171" t="s">
        <v>205</v>
      </c>
      <c r="E93" s="172" t="s">
        <v>1391</v>
      </c>
      <c r="F93" s="173" t="s">
        <v>1549</v>
      </c>
      <c r="G93" s="174" t="s">
        <v>1291</v>
      </c>
      <c r="H93" s="175">
        <v>90</v>
      </c>
      <c r="I93" s="176"/>
      <c r="J93" s="177">
        <f t="shared" si="0"/>
        <v>0</v>
      </c>
      <c r="K93" s="173" t="s">
        <v>444</v>
      </c>
      <c r="L93" s="178"/>
      <c r="M93" s="179" t="s">
        <v>3</v>
      </c>
      <c r="N93" s="180" t="s">
        <v>46</v>
      </c>
      <c r="P93" s="142">
        <f t="shared" si="1"/>
        <v>0</v>
      </c>
      <c r="Q93" s="142">
        <v>0</v>
      </c>
      <c r="R93" s="142">
        <f t="shared" si="2"/>
        <v>0</v>
      </c>
      <c r="S93" s="142">
        <v>0</v>
      </c>
      <c r="T93" s="143">
        <f t="shared" si="3"/>
        <v>0</v>
      </c>
      <c r="AR93" s="144" t="s">
        <v>827</v>
      </c>
      <c r="AT93" s="144" t="s">
        <v>205</v>
      </c>
      <c r="AU93" s="144" t="s">
        <v>83</v>
      </c>
      <c r="AY93" s="17" t="s">
        <v>157</v>
      </c>
      <c r="BE93" s="145">
        <f t="shared" si="4"/>
        <v>0</v>
      </c>
      <c r="BF93" s="145">
        <f t="shared" si="5"/>
        <v>0</v>
      </c>
      <c r="BG93" s="145">
        <f t="shared" si="6"/>
        <v>0</v>
      </c>
      <c r="BH93" s="145">
        <f t="shared" si="7"/>
        <v>0</v>
      </c>
      <c r="BI93" s="145">
        <f t="shared" si="8"/>
        <v>0</v>
      </c>
      <c r="BJ93" s="17" t="s">
        <v>83</v>
      </c>
      <c r="BK93" s="145">
        <f t="shared" si="9"/>
        <v>0</v>
      </c>
      <c r="BL93" s="17" t="s">
        <v>522</v>
      </c>
      <c r="BM93" s="144" t="s">
        <v>1550</v>
      </c>
    </row>
    <row r="94" spans="2:65" s="1" customFormat="1" ht="24" customHeight="1" x14ac:dyDescent="0.2">
      <c r="B94" s="132"/>
      <c r="C94" s="171" t="s">
        <v>187</v>
      </c>
      <c r="D94" s="171" t="s">
        <v>205</v>
      </c>
      <c r="E94" s="172" t="s">
        <v>1551</v>
      </c>
      <c r="F94" s="173" t="s">
        <v>1854</v>
      </c>
      <c r="G94" s="174" t="s">
        <v>1291</v>
      </c>
      <c r="H94" s="175">
        <v>5</v>
      </c>
      <c r="I94" s="176"/>
      <c r="J94" s="177">
        <f t="shared" si="0"/>
        <v>0</v>
      </c>
      <c r="K94" s="173" t="s">
        <v>444</v>
      </c>
      <c r="L94" s="178"/>
      <c r="M94" s="179" t="s">
        <v>3</v>
      </c>
      <c r="N94" s="180" t="s">
        <v>46</v>
      </c>
      <c r="P94" s="142">
        <f t="shared" si="1"/>
        <v>0</v>
      </c>
      <c r="Q94" s="142">
        <v>0</v>
      </c>
      <c r="R94" s="142">
        <f t="shared" si="2"/>
        <v>0</v>
      </c>
      <c r="S94" s="142">
        <v>0</v>
      </c>
      <c r="T94" s="143">
        <f t="shared" si="3"/>
        <v>0</v>
      </c>
      <c r="AR94" s="144" t="s">
        <v>827</v>
      </c>
      <c r="AT94" s="144" t="s">
        <v>205</v>
      </c>
      <c r="AU94" s="144" t="s">
        <v>83</v>
      </c>
      <c r="AY94" s="17" t="s">
        <v>157</v>
      </c>
      <c r="BE94" s="145">
        <f t="shared" si="4"/>
        <v>0</v>
      </c>
      <c r="BF94" s="145">
        <f t="shared" si="5"/>
        <v>0</v>
      </c>
      <c r="BG94" s="145">
        <f t="shared" si="6"/>
        <v>0</v>
      </c>
      <c r="BH94" s="145">
        <f t="shared" si="7"/>
        <v>0</v>
      </c>
      <c r="BI94" s="145">
        <f t="shared" si="8"/>
        <v>0</v>
      </c>
      <c r="BJ94" s="17" t="s">
        <v>83</v>
      </c>
      <c r="BK94" s="145">
        <f t="shared" si="9"/>
        <v>0</v>
      </c>
      <c r="BL94" s="17" t="s">
        <v>522</v>
      </c>
      <c r="BM94" s="144" t="s">
        <v>1552</v>
      </c>
    </row>
    <row r="95" spans="2:65" s="1" customFormat="1" ht="24" customHeight="1" x14ac:dyDescent="0.2">
      <c r="B95" s="132"/>
      <c r="C95" s="171" t="s">
        <v>193</v>
      </c>
      <c r="D95" s="171" t="s">
        <v>205</v>
      </c>
      <c r="E95" s="172" t="s">
        <v>1553</v>
      </c>
      <c r="F95" s="173" t="s">
        <v>1855</v>
      </c>
      <c r="G95" s="174" t="s">
        <v>1291</v>
      </c>
      <c r="H95" s="175">
        <v>2</v>
      </c>
      <c r="I95" s="176"/>
      <c r="J95" s="177">
        <f t="shared" si="0"/>
        <v>0</v>
      </c>
      <c r="K95" s="173" t="s">
        <v>444</v>
      </c>
      <c r="L95" s="178"/>
      <c r="M95" s="179" t="s">
        <v>3</v>
      </c>
      <c r="N95" s="180" t="s">
        <v>46</v>
      </c>
      <c r="P95" s="142">
        <f t="shared" si="1"/>
        <v>0</v>
      </c>
      <c r="Q95" s="142">
        <v>0</v>
      </c>
      <c r="R95" s="142">
        <f t="shared" si="2"/>
        <v>0</v>
      </c>
      <c r="S95" s="142">
        <v>0</v>
      </c>
      <c r="T95" s="143">
        <f t="shared" si="3"/>
        <v>0</v>
      </c>
      <c r="AR95" s="144" t="s">
        <v>827</v>
      </c>
      <c r="AT95" s="144" t="s">
        <v>205</v>
      </c>
      <c r="AU95" s="144" t="s">
        <v>83</v>
      </c>
      <c r="AY95" s="17" t="s">
        <v>157</v>
      </c>
      <c r="BE95" s="145">
        <f t="shared" si="4"/>
        <v>0</v>
      </c>
      <c r="BF95" s="145">
        <f t="shared" si="5"/>
        <v>0</v>
      </c>
      <c r="BG95" s="145">
        <f t="shared" si="6"/>
        <v>0</v>
      </c>
      <c r="BH95" s="145">
        <f t="shared" si="7"/>
        <v>0</v>
      </c>
      <c r="BI95" s="145">
        <f t="shared" si="8"/>
        <v>0</v>
      </c>
      <c r="BJ95" s="17" t="s">
        <v>83</v>
      </c>
      <c r="BK95" s="145">
        <f t="shared" si="9"/>
        <v>0</v>
      </c>
      <c r="BL95" s="17" t="s">
        <v>522</v>
      </c>
      <c r="BM95" s="144" t="s">
        <v>1554</v>
      </c>
    </row>
    <row r="96" spans="2:65" s="1" customFormat="1" ht="16.5" customHeight="1" x14ac:dyDescent="0.2">
      <c r="B96" s="132"/>
      <c r="C96" s="171" t="s">
        <v>198</v>
      </c>
      <c r="D96" s="171" t="s">
        <v>205</v>
      </c>
      <c r="E96" s="172" t="s">
        <v>1555</v>
      </c>
      <c r="F96" s="173" t="s">
        <v>1556</v>
      </c>
      <c r="G96" s="174" t="s">
        <v>316</v>
      </c>
      <c r="H96" s="175">
        <v>136</v>
      </c>
      <c r="I96" s="176"/>
      <c r="J96" s="177">
        <f t="shared" si="0"/>
        <v>0</v>
      </c>
      <c r="K96" s="173" t="s">
        <v>444</v>
      </c>
      <c r="L96" s="178"/>
      <c r="M96" s="179" t="s">
        <v>3</v>
      </c>
      <c r="N96" s="180" t="s">
        <v>46</v>
      </c>
      <c r="P96" s="142">
        <f t="shared" si="1"/>
        <v>0</v>
      </c>
      <c r="Q96" s="142">
        <v>0</v>
      </c>
      <c r="R96" s="142">
        <f t="shared" si="2"/>
        <v>0</v>
      </c>
      <c r="S96" s="142">
        <v>0</v>
      </c>
      <c r="T96" s="143">
        <f t="shared" si="3"/>
        <v>0</v>
      </c>
      <c r="AR96" s="144" t="s">
        <v>827</v>
      </c>
      <c r="AT96" s="144" t="s">
        <v>205</v>
      </c>
      <c r="AU96" s="144" t="s">
        <v>83</v>
      </c>
      <c r="AY96" s="17" t="s">
        <v>157</v>
      </c>
      <c r="BE96" s="145">
        <f t="shared" si="4"/>
        <v>0</v>
      </c>
      <c r="BF96" s="145">
        <f t="shared" si="5"/>
        <v>0</v>
      </c>
      <c r="BG96" s="145">
        <f t="shared" si="6"/>
        <v>0</v>
      </c>
      <c r="BH96" s="145">
        <f t="shared" si="7"/>
        <v>0</v>
      </c>
      <c r="BI96" s="145">
        <f t="shared" si="8"/>
        <v>0</v>
      </c>
      <c r="BJ96" s="17" t="s">
        <v>83</v>
      </c>
      <c r="BK96" s="145">
        <f t="shared" si="9"/>
        <v>0</v>
      </c>
      <c r="BL96" s="17" t="s">
        <v>522</v>
      </c>
      <c r="BM96" s="144" t="s">
        <v>1557</v>
      </c>
    </row>
    <row r="97" spans="2:65" s="1" customFormat="1" ht="16.5" customHeight="1" x14ac:dyDescent="0.2">
      <c r="B97" s="132"/>
      <c r="C97" s="171" t="s">
        <v>204</v>
      </c>
      <c r="D97" s="171" t="s">
        <v>205</v>
      </c>
      <c r="E97" s="172" t="s">
        <v>1558</v>
      </c>
      <c r="F97" s="173" t="s">
        <v>1559</v>
      </c>
      <c r="G97" s="174" t="s">
        <v>316</v>
      </c>
      <c r="H97" s="175">
        <v>136</v>
      </c>
      <c r="I97" s="176"/>
      <c r="J97" s="177">
        <f t="shared" si="0"/>
        <v>0</v>
      </c>
      <c r="K97" s="173" t="s">
        <v>444</v>
      </c>
      <c r="L97" s="178"/>
      <c r="M97" s="179" t="s">
        <v>3</v>
      </c>
      <c r="N97" s="180" t="s">
        <v>46</v>
      </c>
      <c r="P97" s="142">
        <f t="shared" si="1"/>
        <v>0</v>
      </c>
      <c r="Q97" s="142">
        <v>0</v>
      </c>
      <c r="R97" s="142">
        <f t="shared" si="2"/>
        <v>0</v>
      </c>
      <c r="S97" s="142">
        <v>0</v>
      </c>
      <c r="T97" s="143">
        <f t="shared" si="3"/>
        <v>0</v>
      </c>
      <c r="AR97" s="144" t="s">
        <v>827</v>
      </c>
      <c r="AT97" s="144" t="s">
        <v>205</v>
      </c>
      <c r="AU97" s="144" t="s">
        <v>83</v>
      </c>
      <c r="AY97" s="17" t="s">
        <v>157</v>
      </c>
      <c r="BE97" s="145">
        <f t="shared" si="4"/>
        <v>0</v>
      </c>
      <c r="BF97" s="145">
        <f t="shared" si="5"/>
        <v>0</v>
      </c>
      <c r="BG97" s="145">
        <f t="shared" si="6"/>
        <v>0</v>
      </c>
      <c r="BH97" s="145">
        <f t="shared" si="7"/>
        <v>0</v>
      </c>
      <c r="BI97" s="145">
        <f t="shared" si="8"/>
        <v>0</v>
      </c>
      <c r="BJ97" s="17" t="s">
        <v>83</v>
      </c>
      <c r="BK97" s="145">
        <f t="shared" si="9"/>
        <v>0</v>
      </c>
      <c r="BL97" s="17" t="s">
        <v>522</v>
      </c>
      <c r="BM97" s="144" t="s">
        <v>1560</v>
      </c>
    </row>
    <row r="98" spans="2:65" s="1" customFormat="1" ht="16.5" customHeight="1" x14ac:dyDescent="0.2">
      <c r="B98" s="132"/>
      <c r="C98" s="171" t="s">
        <v>209</v>
      </c>
      <c r="D98" s="171" t="s">
        <v>205</v>
      </c>
      <c r="E98" s="172" t="s">
        <v>1561</v>
      </c>
      <c r="F98" s="173" t="s">
        <v>1562</v>
      </c>
      <c r="G98" s="174" t="s">
        <v>1291</v>
      </c>
      <c r="H98" s="175">
        <v>80</v>
      </c>
      <c r="I98" s="176"/>
      <c r="J98" s="177">
        <f t="shared" si="0"/>
        <v>0</v>
      </c>
      <c r="K98" s="173" t="s">
        <v>444</v>
      </c>
      <c r="L98" s="178"/>
      <c r="M98" s="179" t="s">
        <v>3</v>
      </c>
      <c r="N98" s="180" t="s">
        <v>46</v>
      </c>
      <c r="P98" s="142">
        <f t="shared" si="1"/>
        <v>0</v>
      </c>
      <c r="Q98" s="142">
        <v>0</v>
      </c>
      <c r="R98" s="142">
        <f t="shared" si="2"/>
        <v>0</v>
      </c>
      <c r="S98" s="142">
        <v>0</v>
      </c>
      <c r="T98" s="143">
        <f t="shared" si="3"/>
        <v>0</v>
      </c>
      <c r="AR98" s="144" t="s">
        <v>827</v>
      </c>
      <c r="AT98" s="144" t="s">
        <v>205</v>
      </c>
      <c r="AU98" s="144" t="s">
        <v>83</v>
      </c>
      <c r="AY98" s="17" t="s">
        <v>157</v>
      </c>
      <c r="BE98" s="145">
        <f t="shared" si="4"/>
        <v>0</v>
      </c>
      <c r="BF98" s="145">
        <f t="shared" si="5"/>
        <v>0</v>
      </c>
      <c r="BG98" s="145">
        <f t="shared" si="6"/>
        <v>0</v>
      </c>
      <c r="BH98" s="145">
        <f t="shared" si="7"/>
        <v>0</v>
      </c>
      <c r="BI98" s="145">
        <f t="shared" si="8"/>
        <v>0</v>
      </c>
      <c r="BJ98" s="17" t="s">
        <v>83</v>
      </c>
      <c r="BK98" s="145">
        <f t="shared" si="9"/>
        <v>0</v>
      </c>
      <c r="BL98" s="17" t="s">
        <v>522</v>
      </c>
      <c r="BM98" s="144" t="s">
        <v>1563</v>
      </c>
    </row>
    <row r="99" spans="2:65" s="1" customFormat="1" ht="24.2" customHeight="1" x14ac:dyDescent="0.2">
      <c r="B99" s="132"/>
      <c r="C99" s="171" t="s">
        <v>215</v>
      </c>
      <c r="D99" s="171" t="s">
        <v>205</v>
      </c>
      <c r="E99" s="172" t="s">
        <v>1564</v>
      </c>
      <c r="F99" s="173" t="s">
        <v>1565</v>
      </c>
      <c r="G99" s="174" t="s">
        <v>316</v>
      </c>
      <c r="H99" s="175">
        <v>22</v>
      </c>
      <c r="I99" s="176"/>
      <c r="J99" s="177">
        <f t="shared" si="0"/>
        <v>0</v>
      </c>
      <c r="K99" s="173" t="s">
        <v>444</v>
      </c>
      <c r="L99" s="178"/>
      <c r="M99" s="179" t="s">
        <v>3</v>
      </c>
      <c r="N99" s="180" t="s">
        <v>46</v>
      </c>
      <c r="P99" s="142">
        <f t="shared" si="1"/>
        <v>0</v>
      </c>
      <c r="Q99" s="142">
        <v>0</v>
      </c>
      <c r="R99" s="142">
        <f t="shared" si="2"/>
        <v>0</v>
      </c>
      <c r="S99" s="142">
        <v>0</v>
      </c>
      <c r="T99" s="143">
        <f t="shared" si="3"/>
        <v>0</v>
      </c>
      <c r="AR99" s="144" t="s">
        <v>827</v>
      </c>
      <c r="AT99" s="144" t="s">
        <v>205</v>
      </c>
      <c r="AU99" s="144" t="s">
        <v>83</v>
      </c>
      <c r="AY99" s="17" t="s">
        <v>157</v>
      </c>
      <c r="BE99" s="145">
        <f t="shared" si="4"/>
        <v>0</v>
      </c>
      <c r="BF99" s="145">
        <f t="shared" si="5"/>
        <v>0</v>
      </c>
      <c r="BG99" s="145">
        <f t="shared" si="6"/>
        <v>0</v>
      </c>
      <c r="BH99" s="145">
        <f t="shared" si="7"/>
        <v>0</v>
      </c>
      <c r="BI99" s="145">
        <f t="shared" si="8"/>
        <v>0</v>
      </c>
      <c r="BJ99" s="17" t="s">
        <v>83</v>
      </c>
      <c r="BK99" s="145">
        <f t="shared" si="9"/>
        <v>0</v>
      </c>
      <c r="BL99" s="17" t="s">
        <v>522</v>
      </c>
      <c r="BM99" s="144" t="s">
        <v>1566</v>
      </c>
    </row>
    <row r="100" spans="2:65" s="1" customFormat="1" ht="24.2" customHeight="1" x14ac:dyDescent="0.2">
      <c r="B100" s="132"/>
      <c r="C100" s="171" t="s">
        <v>220</v>
      </c>
      <c r="D100" s="171" t="s">
        <v>205</v>
      </c>
      <c r="E100" s="172" t="s">
        <v>1567</v>
      </c>
      <c r="F100" s="173" t="s">
        <v>1568</v>
      </c>
      <c r="G100" s="174" t="s">
        <v>316</v>
      </c>
      <c r="H100" s="175">
        <v>28</v>
      </c>
      <c r="I100" s="176"/>
      <c r="J100" s="177">
        <f t="shared" si="0"/>
        <v>0</v>
      </c>
      <c r="K100" s="173" t="s">
        <v>444</v>
      </c>
      <c r="L100" s="178"/>
      <c r="M100" s="179" t="s">
        <v>3</v>
      </c>
      <c r="N100" s="180" t="s">
        <v>46</v>
      </c>
      <c r="P100" s="142">
        <f t="shared" si="1"/>
        <v>0</v>
      </c>
      <c r="Q100" s="142">
        <v>0</v>
      </c>
      <c r="R100" s="142">
        <f t="shared" si="2"/>
        <v>0</v>
      </c>
      <c r="S100" s="142">
        <v>0</v>
      </c>
      <c r="T100" s="143">
        <f t="shared" si="3"/>
        <v>0</v>
      </c>
      <c r="AR100" s="144" t="s">
        <v>827</v>
      </c>
      <c r="AT100" s="144" t="s">
        <v>205</v>
      </c>
      <c r="AU100" s="144" t="s">
        <v>83</v>
      </c>
      <c r="AY100" s="17" t="s">
        <v>157</v>
      </c>
      <c r="BE100" s="145">
        <f t="shared" si="4"/>
        <v>0</v>
      </c>
      <c r="BF100" s="145">
        <f t="shared" si="5"/>
        <v>0</v>
      </c>
      <c r="BG100" s="145">
        <f t="shared" si="6"/>
        <v>0</v>
      </c>
      <c r="BH100" s="145">
        <f t="shared" si="7"/>
        <v>0</v>
      </c>
      <c r="BI100" s="145">
        <f t="shared" si="8"/>
        <v>0</v>
      </c>
      <c r="BJ100" s="17" t="s">
        <v>83</v>
      </c>
      <c r="BK100" s="145">
        <f t="shared" si="9"/>
        <v>0</v>
      </c>
      <c r="BL100" s="17" t="s">
        <v>522</v>
      </c>
      <c r="BM100" s="144" t="s">
        <v>1569</v>
      </c>
    </row>
    <row r="101" spans="2:65" s="1" customFormat="1" ht="24.2" customHeight="1" x14ac:dyDescent="0.2">
      <c r="B101" s="132"/>
      <c r="C101" s="171" t="s">
        <v>227</v>
      </c>
      <c r="D101" s="171" t="s">
        <v>205</v>
      </c>
      <c r="E101" s="172" t="s">
        <v>1570</v>
      </c>
      <c r="F101" s="173" t="s">
        <v>1571</v>
      </c>
      <c r="G101" s="174" t="s">
        <v>316</v>
      </c>
      <c r="H101" s="175">
        <v>10</v>
      </c>
      <c r="I101" s="176"/>
      <c r="J101" s="177">
        <f t="shared" si="0"/>
        <v>0</v>
      </c>
      <c r="K101" s="173" t="s">
        <v>444</v>
      </c>
      <c r="L101" s="178"/>
      <c r="M101" s="179" t="s">
        <v>3</v>
      </c>
      <c r="N101" s="180" t="s">
        <v>46</v>
      </c>
      <c r="P101" s="142">
        <f t="shared" si="1"/>
        <v>0</v>
      </c>
      <c r="Q101" s="142">
        <v>0</v>
      </c>
      <c r="R101" s="142">
        <f t="shared" si="2"/>
        <v>0</v>
      </c>
      <c r="S101" s="142">
        <v>0</v>
      </c>
      <c r="T101" s="143">
        <f t="shared" si="3"/>
        <v>0</v>
      </c>
      <c r="AR101" s="144" t="s">
        <v>827</v>
      </c>
      <c r="AT101" s="144" t="s">
        <v>205</v>
      </c>
      <c r="AU101" s="144" t="s">
        <v>83</v>
      </c>
      <c r="AY101" s="17" t="s">
        <v>157</v>
      </c>
      <c r="BE101" s="145">
        <f t="shared" si="4"/>
        <v>0</v>
      </c>
      <c r="BF101" s="145">
        <f t="shared" si="5"/>
        <v>0</v>
      </c>
      <c r="BG101" s="145">
        <f t="shared" si="6"/>
        <v>0</v>
      </c>
      <c r="BH101" s="145">
        <f t="shared" si="7"/>
        <v>0</v>
      </c>
      <c r="BI101" s="145">
        <f t="shared" si="8"/>
        <v>0</v>
      </c>
      <c r="BJ101" s="17" t="s">
        <v>83</v>
      </c>
      <c r="BK101" s="145">
        <f t="shared" si="9"/>
        <v>0</v>
      </c>
      <c r="BL101" s="17" t="s">
        <v>522</v>
      </c>
      <c r="BM101" s="144" t="s">
        <v>1572</v>
      </c>
    </row>
    <row r="102" spans="2:65" s="1" customFormat="1" ht="24.2" customHeight="1" x14ac:dyDescent="0.2">
      <c r="B102" s="132"/>
      <c r="C102" s="171" t="s">
        <v>9</v>
      </c>
      <c r="D102" s="171" t="s">
        <v>205</v>
      </c>
      <c r="E102" s="172" t="s">
        <v>1573</v>
      </c>
      <c r="F102" s="173" t="s">
        <v>1574</v>
      </c>
      <c r="G102" s="174" t="s">
        <v>1291</v>
      </c>
      <c r="H102" s="175">
        <v>250</v>
      </c>
      <c r="I102" s="176"/>
      <c r="J102" s="177">
        <f t="shared" si="0"/>
        <v>0</v>
      </c>
      <c r="K102" s="173" t="s">
        <v>444</v>
      </c>
      <c r="L102" s="178"/>
      <c r="M102" s="179" t="s">
        <v>3</v>
      </c>
      <c r="N102" s="180" t="s">
        <v>46</v>
      </c>
      <c r="P102" s="142">
        <f t="shared" si="1"/>
        <v>0</v>
      </c>
      <c r="Q102" s="142">
        <v>0</v>
      </c>
      <c r="R102" s="142">
        <f t="shared" si="2"/>
        <v>0</v>
      </c>
      <c r="S102" s="142">
        <v>0</v>
      </c>
      <c r="T102" s="143">
        <f t="shared" si="3"/>
        <v>0</v>
      </c>
      <c r="AR102" s="144" t="s">
        <v>827</v>
      </c>
      <c r="AT102" s="144" t="s">
        <v>205</v>
      </c>
      <c r="AU102" s="144" t="s">
        <v>83</v>
      </c>
      <c r="AY102" s="17" t="s">
        <v>157</v>
      </c>
      <c r="BE102" s="145">
        <f t="shared" si="4"/>
        <v>0</v>
      </c>
      <c r="BF102" s="145">
        <f t="shared" si="5"/>
        <v>0</v>
      </c>
      <c r="BG102" s="145">
        <f t="shared" si="6"/>
        <v>0</v>
      </c>
      <c r="BH102" s="145">
        <f t="shared" si="7"/>
        <v>0</v>
      </c>
      <c r="BI102" s="145">
        <f t="shared" si="8"/>
        <v>0</v>
      </c>
      <c r="BJ102" s="17" t="s">
        <v>83</v>
      </c>
      <c r="BK102" s="145">
        <f t="shared" si="9"/>
        <v>0</v>
      </c>
      <c r="BL102" s="17" t="s">
        <v>522</v>
      </c>
      <c r="BM102" s="144" t="s">
        <v>1575</v>
      </c>
    </row>
    <row r="103" spans="2:65" s="1" customFormat="1" ht="24.2" customHeight="1" x14ac:dyDescent="0.2">
      <c r="B103" s="132"/>
      <c r="C103" s="171" t="s">
        <v>238</v>
      </c>
      <c r="D103" s="171" t="s">
        <v>205</v>
      </c>
      <c r="E103" s="172" t="s">
        <v>1576</v>
      </c>
      <c r="F103" s="173" t="s">
        <v>1577</v>
      </c>
      <c r="G103" s="174" t="s">
        <v>1291</v>
      </c>
      <c r="H103" s="175">
        <v>180</v>
      </c>
      <c r="I103" s="176"/>
      <c r="J103" s="177">
        <f t="shared" si="0"/>
        <v>0</v>
      </c>
      <c r="K103" s="173" t="s">
        <v>444</v>
      </c>
      <c r="L103" s="178"/>
      <c r="M103" s="179" t="s">
        <v>3</v>
      </c>
      <c r="N103" s="180" t="s">
        <v>46</v>
      </c>
      <c r="P103" s="142">
        <f t="shared" si="1"/>
        <v>0</v>
      </c>
      <c r="Q103" s="142">
        <v>0</v>
      </c>
      <c r="R103" s="142">
        <f t="shared" si="2"/>
        <v>0</v>
      </c>
      <c r="S103" s="142">
        <v>0</v>
      </c>
      <c r="T103" s="143">
        <f t="shared" si="3"/>
        <v>0</v>
      </c>
      <c r="AR103" s="144" t="s">
        <v>827</v>
      </c>
      <c r="AT103" s="144" t="s">
        <v>205</v>
      </c>
      <c r="AU103" s="144" t="s">
        <v>83</v>
      </c>
      <c r="AY103" s="17" t="s">
        <v>157</v>
      </c>
      <c r="BE103" s="145">
        <f t="shared" si="4"/>
        <v>0</v>
      </c>
      <c r="BF103" s="145">
        <f t="shared" si="5"/>
        <v>0</v>
      </c>
      <c r="BG103" s="145">
        <f t="shared" si="6"/>
        <v>0</v>
      </c>
      <c r="BH103" s="145">
        <f t="shared" si="7"/>
        <v>0</v>
      </c>
      <c r="BI103" s="145">
        <f t="shared" si="8"/>
        <v>0</v>
      </c>
      <c r="BJ103" s="17" t="s">
        <v>83</v>
      </c>
      <c r="BK103" s="145">
        <f t="shared" si="9"/>
        <v>0</v>
      </c>
      <c r="BL103" s="17" t="s">
        <v>522</v>
      </c>
      <c r="BM103" s="144" t="s">
        <v>1578</v>
      </c>
    </row>
    <row r="104" spans="2:65" s="1" customFormat="1" ht="21.75" customHeight="1" x14ac:dyDescent="0.2">
      <c r="B104" s="132"/>
      <c r="C104" s="171" t="s">
        <v>243</v>
      </c>
      <c r="D104" s="171" t="s">
        <v>205</v>
      </c>
      <c r="E104" s="172" t="s">
        <v>1579</v>
      </c>
      <c r="F104" s="173" t="s">
        <v>1580</v>
      </c>
      <c r="G104" s="174" t="s">
        <v>1581</v>
      </c>
      <c r="H104" s="175">
        <v>6</v>
      </c>
      <c r="I104" s="176"/>
      <c r="J104" s="177">
        <f t="shared" si="0"/>
        <v>0</v>
      </c>
      <c r="K104" s="173" t="s">
        <v>444</v>
      </c>
      <c r="L104" s="178"/>
      <c r="M104" s="179" t="s">
        <v>3</v>
      </c>
      <c r="N104" s="180" t="s">
        <v>46</v>
      </c>
      <c r="P104" s="142">
        <f t="shared" si="1"/>
        <v>0</v>
      </c>
      <c r="Q104" s="142">
        <v>0</v>
      </c>
      <c r="R104" s="142">
        <f t="shared" si="2"/>
        <v>0</v>
      </c>
      <c r="S104" s="142">
        <v>0</v>
      </c>
      <c r="T104" s="143">
        <f t="shared" si="3"/>
        <v>0</v>
      </c>
      <c r="AR104" s="144" t="s">
        <v>827</v>
      </c>
      <c r="AT104" s="144" t="s">
        <v>205</v>
      </c>
      <c r="AU104" s="144" t="s">
        <v>83</v>
      </c>
      <c r="AY104" s="17" t="s">
        <v>157</v>
      </c>
      <c r="BE104" s="145">
        <f t="shared" si="4"/>
        <v>0</v>
      </c>
      <c r="BF104" s="145">
        <f t="shared" si="5"/>
        <v>0</v>
      </c>
      <c r="BG104" s="145">
        <f t="shared" si="6"/>
        <v>0</v>
      </c>
      <c r="BH104" s="145">
        <f t="shared" si="7"/>
        <v>0</v>
      </c>
      <c r="BI104" s="145">
        <f t="shared" si="8"/>
        <v>0</v>
      </c>
      <c r="BJ104" s="17" t="s">
        <v>83</v>
      </c>
      <c r="BK104" s="145">
        <f t="shared" si="9"/>
        <v>0</v>
      </c>
      <c r="BL104" s="17" t="s">
        <v>522</v>
      </c>
      <c r="BM104" s="144" t="s">
        <v>1582</v>
      </c>
    </row>
    <row r="105" spans="2:65" s="1" customFormat="1" ht="16.5" customHeight="1" x14ac:dyDescent="0.2">
      <c r="B105" s="132"/>
      <c r="C105" s="171" t="s">
        <v>248</v>
      </c>
      <c r="D105" s="171" t="s">
        <v>205</v>
      </c>
      <c r="E105" s="172" t="s">
        <v>1583</v>
      </c>
      <c r="F105" s="173" t="s">
        <v>1584</v>
      </c>
      <c r="G105" s="174" t="s">
        <v>1291</v>
      </c>
      <c r="H105" s="175">
        <v>1480</v>
      </c>
      <c r="I105" s="176"/>
      <c r="J105" s="177">
        <f t="shared" si="0"/>
        <v>0</v>
      </c>
      <c r="K105" s="173" t="s">
        <v>444</v>
      </c>
      <c r="L105" s="178"/>
      <c r="M105" s="179" t="s">
        <v>3</v>
      </c>
      <c r="N105" s="180" t="s">
        <v>46</v>
      </c>
      <c r="P105" s="142">
        <f t="shared" si="1"/>
        <v>0</v>
      </c>
      <c r="Q105" s="142">
        <v>0</v>
      </c>
      <c r="R105" s="142">
        <f t="shared" si="2"/>
        <v>0</v>
      </c>
      <c r="S105" s="142">
        <v>0</v>
      </c>
      <c r="T105" s="143">
        <f t="shared" si="3"/>
        <v>0</v>
      </c>
      <c r="AR105" s="144" t="s">
        <v>827</v>
      </c>
      <c r="AT105" s="144" t="s">
        <v>205</v>
      </c>
      <c r="AU105" s="144" t="s">
        <v>83</v>
      </c>
      <c r="AY105" s="17" t="s">
        <v>157</v>
      </c>
      <c r="BE105" s="145">
        <f t="shared" si="4"/>
        <v>0</v>
      </c>
      <c r="BF105" s="145">
        <f t="shared" si="5"/>
        <v>0</v>
      </c>
      <c r="BG105" s="145">
        <f t="shared" si="6"/>
        <v>0</v>
      </c>
      <c r="BH105" s="145">
        <f t="shared" si="7"/>
        <v>0</v>
      </c>
      <c r="BI105" s="145">
        <f t="shared" si="8"/>
        <v>0</v>
      </c>
      <c r="BJ105" s="17" t="s">
        <v>83</v>
      </c>
      <c r="BK105" s="145">
        <f t="shared" si="9"/>
        <v>0</v>
      </c>
      <c r="BL105" s="17" t="s">
        <v>522</v>
      </c>
      <c r="BM105" s="144" t="s">
        <v>1585</v>
      </c>
    </row>
    <row r="106" spans="2:65" s="1" customFormat="1" ht="16.5" customHeight="1" x14ac:dyDescent="0.2">
      <c r="B106" s="132"/>
      <c r="C106" s="171" t="s">
        <v>252</v>
      </c>
      <c r="D106" s="171" t="s">
        <v>205</v>
      </c>
      <c r="E106" s="172" t="s">
        <v>1586</v>
      </c>
      <c r="F106" s="173" t="s">
        <v>1587</v>
      </c>
      <c r="G106" s="174" t="s">
        <v>1291</v>
      </c>
      <c r="H106" s="175">
        <v>650</v>
      </c>
      <c r="I106" s="176"/>
      <c r="J106" s="177">
        <f t="shared" si="0"/>
        <v>0</v>
      </c>
      <c r="K106" s="173" t="s">
        <v>444</v>
      </c>
      <c r="L106" s="178"/>
      <c r="M106" s="179" t="s">
        <v>3</v>
      </c>
      <c r="N106" s="180" t="s">
        <v>46</v>
      </c>
      <c r="P106" s="142">
        <f t="shared" si="1"/>
        <v>0</v>
      </c>
      <c r="Q106" s="142">
        <v>0</v>
      </c>
      <c r="R106" s="142">
        <f t="shared" si="2"/>
        <v>0</v>
      </c>
      <c r="S106" s="142">
        <v>0</v>
      </c>
      <c r="T106" s="143">
        <f t="shared" si="3"/>
        <v>0</v>
      </c>
      <c r="AR106" s="144" t="s">
        <v>827</v>
      </c>
      <c r="AT106" s="144" t="s">
        <v>205</v>
      </c>
      <c r="AU106" s="144" t="s">
        <v>83</v>
      </c>
      <c r="AY106" s="17" t="s">
        <v>157</v>
      </c>
      <c r="BE106" s="145">
        <f t="shared" si="4"/>
        <v>0</v>
      </c>
      <c r="BF106" s="145">
        <f t="shared" si="5"/>
        <v>0</v>
      </c>
      <c r="BG106" s="145">
        <f t="shared" si="6"/>
        <v>0</v>
      </c>
      <c r="BH106" s="145">
        <f t="shared" si="7"/>
        <v>0</v>
      </c>
      <c r="BI106" s="145">
        <f t="shared" si="8"/>
        <v>0</v>
      </c>
      <c r="BJ106" s="17" t="s">
        <v>83</v>
      </c>
      <c r="BK106" s="145">
        <f t="shared" si="9"/>
        <v>0</v>
      </c>
      <c r="BL106" s="17" t="s">
        <v>522</v>
      </c>
      <c r="BM106" s="144" t="s">
        <v>1588</v>
      </c>
    </row>
    <row r="107" spans="2:65" s="1" customFormat="1" ht="16.5" customHeight="1" x14ac:dyDescent="0.2">
      <c r="B107" s="132"/>
      <c r="C107" s="171" t="s">
        <v>259</v>
      </c>
      <c r="D107" s="171" t="s">
        <v>205</v>
      </c>
      <c r="E107" s="172" t="s">
        <v>1589</v>
      </c>
      <c r="F107" s="173" t="s">
        <v>1590</v>
      </c>
      <c r="G107" s="174" t="s">
        <v>1291</v>
      </c>
      <c r="H107" s="175">
        <v>32</v>
      </c>
      <c r="I107" s="176"/>
      <c r="J107" s="177">
        <f t="shared" si="0"/>
        <v>0</v>
      </c>
      <c r="K107" s="173" t="s">
        <v>444</v>
      </c>
      <c r="L107" s="178"/>
      <c r="M107" s="179" t="s">
        <v>3</v>
      </c>
      <c r="N107" s="180" t="s">
        <v>46</v>
      </c>
      <c r="P107" s="142">
        <f t="shared" si="1"/>
        <v>0</v>
      </c>
      <c r="Q107" s="142">
        <v>0</v>
      </c>
      <c r="R107" s="142">
        <f t="shared" si="2"/>
        <v>0</v>
      </c>
      <c r="S107" s="142">
        <v>0</v>
      </c>
      <c r="T107" s="143">
        <f t="shared" si="3"/>
        <v>0</v>
      </c>
      <c r="AR107" s="144" t="s">
        <v>827</v>
      </c>
      <c r="AT107" s="144" t="s">
        <v>205</v>
      </c>
      <c r="AU107" s="144" t="s">
        <v>83</v>
      </c>
      <c r="AY107" s="17" t="s">
        <v>157</v>
      </c>
      <c r="BE107" s="145">
        <f t="shared" si="4"/>
        <v>0</v>
      </c>
      <c r="BF107" s="145">
        <f t="shared" si="5"/>
        <v>0</v>
      </c>
      <c r="BG107" s="145">
        <f t="shared" si="6"/>
        <v>0</v>
      </c>
      <c r="BH107" s="145">
        <f t="shared" si="7"/>
        <v>0</v>
      </c>
      <c r="BI107" s="145">
        <f t="shared" si="8"/>
        <v>0</v>
      </c>
      <c r="BJ107" s="17" t="s">
        <v>83</v>
      </c>
      <c r="BK107" s="145">
        <f t="shared" si="9"/>
        <v>0</v>
      </c>
      <c r="BL107" s="17" t="s">
        <v>522</v>
      </c>
      <c r="BM107" s="144" t="s">
        <v>1591</v>
      </c>
    </row>
    <row r="108" spans="2:65" s="1" customFormat="1" ht="16.5" customHeight="1" x14ac:dyDescent="0.2">
      <c r="B108" s="132"/>
      <c r="C108" s="171" t="s">
        <v>8</v>
      </c>
      <c r="D108" s="171" t="s">
        <v>205</v>
      </c>
      <c r="E108" s="172" t="s">
        <v>1592</v>
      </c>
      <c r="F108" s="173" t="s">
        <v>1593</v>
      </c>
      <c r="G108" s="174" t="s">
        <v>1291</v>
      </c>
      <c r="H108" s="175">
        <v>18</v>
      </c>
      <c r="I108" s="176"/>
      <c r="J108" s="177">
        <f t="shared" si="0"/>
        <v>0</v>
      </c>
      <c r="K108" s="173" t="s">
        <v>444</v>
      </c>
      <c r="L108" s="178"/>
      <c r="M108" s="179" t="s">
        <v>3</v>
      </c>
      <c r="N108" s="180" t="s">
        <v>46</v>
      </c>
      <c r="P108" s="142">
        <f t="shared" si="1"/>
        <v>0</v>
      </c>
      <c r="Q108" s="142">
        <v>0</v>
      </c>
      <c r="R108" s="142">
        <f t="shared" si="2"/>
        <v>0</v>
      </c>
      <c r="S108" s="142">
        <v>0</v>
      </c>
      <c r="T108" s="143">
        <f t="shared" si="3"/>
        <v>0</v>
      </c>
      <c r="AR108" s="144" t="s">
        <v>827</v>
      </c>
      <c r="AT108" s="144" t="s">
        <v>205</v>
      </c>
      <c r="AU108" s="144" t="s">
        <v>83</v>
      </c>
      <c r="AY108" s="17" t="s">
        <v>157</v>
      </c>
      <c r="BE108" s="145">
        <f t="shared" si="4"/>
        <v>0</v>
      </c>
      <c r="BF108" s="145">
        <f t="shared" si="5"/>
        <v>0</v>
      </c>
      <c r="BG108" s="145">
        <f t="shared" si="6"/>
        <v>0</v>
      </c>
      <c r="BH108" s="145">
        <f t="shared" si="7"/>
        <v>0</v>
      </c>
      <c r="BI108" s="145">
        <f t="shared" si="8"/>
        <v>0</v>
      </c>
      <c r="BJ108" s="17" t="s">
        <v>83</v>
      </c>
      <c r="BK108" s="145">
        <f t="shared" si="9"/>
        <v>0</v>
      </c>
      <c r="BL108" s="17" t="s">
        <v>522</v>
      </c>
      <c r="BM108" s="144" t="s">
        <v>1594</v>
      </c>
    </row>
    <row r="109" spans="2:65" s="1" customFormat="1" ht="16.5" customHeight="1" x14ac:dyDescent="0.2">
      <c r="B109" s="132"/>
      <c r="C109" s="171" t="s">
        <v>272</v>
      </c>
      <c r="D109" s="171" t="s">
        <v>205</v>
      </c>
      <c r="E109" s="172" t="s">
        <v>1595</v>
      </c>
      <c r="F109" s="173" t="s">
        <v>1596</v>
      </c>
      <c r="G109" s="174" t="s">
        <v>1291</v>
      </c>
      <c r="H109" s="175">
        <v>2</v>
      </c>
      <c r="I109" s="176"/>
      <c r="J109" s="177">
        <f t="shared" si="0"/>
        <v>0</v>
      </c>
      <c r="K109" s="173" t="s">
        <v>444</v>
      </c>
      <c r="L109" s="178"/>
      <c r="M109" s="179" t="s">
        <v>3</v>
      </c>
      <c r="N109" s="180" t="s">
        <v>46</v>
      </c>
      <c r="P109" s="142">
        <f t="shared" si="1"/>
        <v>0</v>
      </c>
      <c r="Q109" s="142">
        <v>0</v>
      </c>
      <c r="R109" s="142">
        <f t="shared" si="2"/>
        <v>0</v>
      </c>
      <c r="S109" s="142">
        <v>0</v>
      </c>
      <c r="T109" s="143">
        <f t="shared" si="3"/>
        <v>0</v>
      </c>
      <c r="AR109" s="144" t="s">
        <v>827</v>
      </c>
      <c r="AT109" s="144" t="s">
        <v>205</v>
      </c>
      <c r="AU109" s="144" t="s">
        <v>83</v>
      </c>
      <c r="AY109" s="17" t="s">
        <v>157</v>
      </c>
      <c r="BE109" s="145">
        <f t="shared" si="4"/>
        <v>0</v>
      </c>
      <c r="BF109" s="145">
        <f t="shared" si="5"/>
        <v>0</v>
      </c>
      <c r="BG109" s="145">
        <f t="shared" si="6"/>
        <v>0</v>
      </c>
      <c r="BH109" s="145">
        <f t="shared" si="7"/>
        <v>0</v>
      </c>
      <c r="BI109" s="145">
        <f t="shared" si="8"/>
        <v>0</v>
      </c>
      <c r="BJ109" s="17" t="s">
        <v>83</v>
      </c>
      <c r="BK109" s="145">
        <f t="shared" si="9"/>
        <v>0</v>
      </c>
      <c r="BL109" s="17" t="s">
        <v>522</v>
      </c>
      <c r="BM109" s="144" t="s">
        <v>1597</v>
      </c>
    </row>
    <row r="110" spans="2:65" s="1" customFormat="1" ht="16.5" customHeight="1" x14ac:dyDescent="0.2">
      <c r="B110" s="132"/>
      <c r="C110" s="171" t="s">
        <v>279</v>
      </c>
      <c r="D110" s="171" t="s">
        <v>205</v>
      </c>
      <c r="E110" s="172" t="s">
        <v>1598</v>
      </c>
      <c r="F110" s="173" t="s">
        <v>1599</v>
      </c>
      <c r="G110" s="174" t="s">
        <v>1291</v>
      </c>
      <c r="H110" s="175">
        <v>52</v>
      </c>
      <c r="I110" s="176"/>
      <c r="J110" s="177">
        <f t="shared" si="0"/>
        <v>0</v>
      </c>
      <c r="K110" s="173" t="s">
        <v>444</v>
      </c>
      <c r="L110" s="178"/>
      <c r="M110" s="179" t="s">
        <v>3</v>
      </c>
      <c r="N110" s="180" t="s">
        <v>46</v>
      </c>
      <c r="P110" s="142">
        <f t="shared" si="1"/>
        <v>0</v>
      </c>
      <c r="Q110" s="142">
        <v>0</v>
      </c>
      <c r="R110" s="142">
        <f t="shared" si="2"/>
        <v>0</v>
      </c>
      <c r="S110" s="142">
        <v>0</v>
      </c>
      <c r="T110" s="143">
        <f t="shared" si="3"/>
        <v>0</v>
      </c>
      <c r="AR110" s="144" t="s">
        <v>827</v>
      </c>
      <c r="AT110" s="144" t="s">
        <v>205</v>
      </c>
      <c r="AU110" s="144" t="s">
        <v>83</v>
      </c>
      <c r="AY110" s="17" t="s">
        <v>157</v>
      </c>
      <c r="BE110" s="145">
        <f t="shared" si="4"/>
        <v>0</v>
      </c>
      <c r="BF110" s="145">
        <f t="shared" si="5"/>
        <v>0</v>
      </c>
      <c r="BG110" s="145">
        <f t="shared" si="6"/>
        <v>0</v>
      </c>
      <c r="BH110" s="145">
        <f t="shared" si="7"/>
        <v>0</v>
      </c>
      <c r="BI110" s="145">
        <f t="shared" si="8"/>
        <v>0</v>
      </c>
      <c r="BJ110" s="17" t="s">
        <v>83</v>
      </c>
      <c r="BK110" s="145">
        <f t="shared" si="9"/>
        <v>0</v>
      </c>
      <c r="BL110" s="17" t="s">
        <v>522</v>
      </c>
      <c r="BM110" s="144" t="s">
        <v>1600</v>
      </c>
    </row>
    <row r="111" spans="2:65" s="1" customFormat="1" ht="16.5" customHeight="1" x14ac:dyDescent="0.2">
      <c r="B111" s="132"/>
      <c r="C111" s="171" t="s">
        <v>285</v>
      </c>
      <c r="D111" s="171" t="s">
        <v>205</v>
      </c>
      <c r="E111" s="172" t="s">
        <v>1601</v>
      </c>
      <c r="F111" s="173" t="s">
        <v>1602</v>
      </c>
      <c r="G111" s="174" t="s">
        <v>316</v>
      </c>
      <c r="H111" s="175">
        <v>980</v>
      </c>
      <c r="I111" s="176"/>
      <c r="J111" s="177">
        <f t="shared" si="0"/>
        <v>0</v>
      </c>
      <c r="K111" s="173" t="s">
        <v>444</v>
      </c>
      <c r="L111" s="178"/>
      <c r="M111" s="179" t="s">
        <v>3</v>
      </c>
      <c r="N111" s="180" t="s">
        <v>46</v>
      </c>
      <c r="P111" s="142">
        <f t="shared" si="1"/>
        <v>0</v>
      </c>
      <c r="Q111" s="142">
        <v>0</v>
      </c>
      <c r="R111" s="142">
        <f t="shared" si="2"/>
        <v>0</v>
      </c>
      <c r="S111" s="142">
        <v>0</v>
      </c>
      <c r="T111" s="143">
        <f t="shared" si="3"/>
        <v>0</v>
      </c>
      <c r="AR111" s="144" t="s">
        <v>827</v>
      </c>
      <c r="AT111" s="144" t="s">
        <v>205</v>
      </c>
      <c r="AU111" s="144" t="s">
        <v>83</v>
      </c>
      <c r="AY111" s="17" t="s">
        <v>157</v>
      </c>
      <c r="BE111" s="145">
        <f t="shared" si="4"/>
        <v>0</v>
      </c>
      <c r="BF111" s="145">
        <f t="shared" si="5"/>
        <v>0</v>
      </c>
      <c r="BG111" s="145">
        <f t="shared" si="6"/>
        <v>0</v>
      </c>
      <c r="BH111" s="145">
        <f t="shared" si="7"/>
        <v>0</v>
      </c>
      <c r="BI111" s="145">
        <f t="shared" si="8"/>
        <v>0</v>
      </c>
      <c r="BJ111" s="17" t="s">
        <v>83</v>
      </c>
      <c r="BK111" s="145">
        <f t="shared" si="9"/>
        <v>0</v>
      </c>
      <c r="BL111" s="17" t="s">
        <v>522</v>
      </c>
      <c r="BM111" s="144" t="s">
        <v>1603</v>
      </c>
    </row>
    <row r="112" spans="2:65" s="1" customFormat="1" ht="16.5" customHeight="1" x14ac:dyDescent="0.2">
      <c r="B112" s="132"/>
      <c r="C112" s="171" t="s">
        <v>291</v>
      </c>
      <c r="D112" s="171" t="s">
        <v>205</v>
      </c>
      <c r="E112" s="172" t="s">
        <v>1604</v>
      </c>
      <c r="F112" s="173" t="s">
        <v>1605</v>
      </c>
      <c r="G112" s="174" t="s">
        <v>1291</v>
      </c>
      <c r="H112" s="175">
        <v>12</v>
      </c>
      <c r="I112" s="176"/>
      <c r="J112" s="177">
        <f t="shared" si="0"/>
        <v>0</v>
      </c>
      <c r="K112" s="173" t="s">
        <v>444</v>
      </c>
      <c r="L112" s="178"/>
      <c r="M112" s="179" t="s">
        <v>3</v>
      </c>
      <c r="N112" s="180" t="s">
        <v>46</v>
      </c>
      <c r="P112" s="142">
        <f t="shared" si="1"/>
        <v>0</v>
      </c>
      <c r="Q112" s="142">
        <v>0</v>
      </c>
      <c r="R112" s="142">
        <f t="shared" si="2"/>
        <v>0</v>
      </c>
      <c r="S112" s="142">
        <v>0</v>
      </c>
      <c r="T112" s="143">
        <f t="shared" si="3"/>
        <v>0</v>
      </c>
      <c r="AR112" s="144" t="s">
        <v>827</v>
      </c>
      <c r="AT112" s="144" t="s">
        <v>205</v>
      </c>
      <c r="AU112" s="144" t="s">
        <v>83</v>
      </c>
      <c r="AY112" s="17" t="s">
        <v>157</v>
      </c>
      <c r="BE112" s="145">
        <f t="shared" si="4"/>
        <v>0</v>
      </c>
      <c r="BF112" s="145">
        <f t="shared" si="5"/>
        <v>0</v>
      </c>
      <c r="BG112" s="145">
        <f t="shared" si="6"/>
        <v>0</v>
      </c>
      <c r="BH112" s="145">
        <f t="shared" si="7"/>
        <v>0</v>
      </c>
      <c r="BI112" s="145">
        <f t="shared" si="8"/>
        <v>0</v>
      </c>
      <c r="BJ112" s="17" t="s">
        <v>83</v>
      </c>
      <c r="BK112" s="145">
        <f t="shared" si="9"/>
        <v>0</v>
      </c>
      <c r="BL112" s="17" t="s">
        <v>522</v>
      </c>
      <c r="BM112" s="144" t="s">
        <v>1606</v>
      </c>
    </row>
    <row r="113" spans="2:65" s="1" customFormat="1" ht="21.75" customHeight="1" x14ac:dyDescent="0.2">
      <c r="B113" s="132"/>
      <c r="C113" s="171" t="s">
        <v>299</v>
      </c>
      <c r="D113" s="171" t="s">
        <v>205</v>
      </c>
      <c r="E113" s="172" t="s">
        <v>1607</v>
      </c>
      <c r="F113" s="173" t="s">
        <v>1608</v>
      </c>
      <c r="G113" s="174" t="s">
        <v>1291</v>
      </c>
      <c r="H113" s="175">
        <v>90</v>
      </c>
      <c r="I113" s="176"/>
      <c r="J113" s="177">
        <f t="shared" si="0"/>
        <v>0</v>
      </c>
      <c r="K113" s="173" t="s">
        <v>444</v>
      </c>
      <c r="L113" s="178"/>
      <c r="M113" s="179" t="s">
        <v>3</v>
      </c>
      <c r="N113" s="180" t="s">
        <v>46</v>
      </c>
      <c r="P113" s="142">
        <f t="shared" si="1"/>
        <v>0</v>
      </c>
      <c r="Q113" s="142">
        <v>0</v>
      </c>
      <c r="R113" s="142">
        <f t="shared" si="2"/>
        <v>0</v>
      </c>
      <c r="S113" s="142">
        <v>0</v>
      </c>
      <c r="T113" s="143">
        <f t="shared" si="3"/>
        <v>0</v>
      </c>
      <c r="AR113" s="144" t="s">
        <v>827</v>
      </c>
      <c r="AT113" s="144" t="s">
        <v>205</v>
      </c>
      <c r="AU113" s="144" t="s">
        <v>83</v>
      </c>
      <c r="AY113" s="17" t="s">
        <v>157</v>
      </c>
      <c r="BE113" s="145">
        <f t="shared" si="4"/>
        <v>0</v>
      </c>
      <c r="BF113" s="145">
        <f t="shared" si="5"/>
        <v>0</v>
      </c>
      <c r="BG113" s="145">
        <f t="shared" si="6"/>
        <v>0</v>
      </c>
      <c r="BH113" s="145">
        <f t="shared" si="7"/>
        <v>0</v>
      </c>
      <c r="BI113" s="145">
        <f t="shared" si="8"/>
        <v>0</v>
      </c>
      <c r="BJ113" s="17" t="s">
        <v>83</v>
      </c>
      <c r="BK113" s="145">
        <f t="shared" si="9"/>
        <v>0</v>
      </c>
      <c r="BL113" s="17" t="s">
        <v>522</v>
      </c>
      <c r="BM113" s="144" t="s">
        <v>1609</v>
      </c>
    </row>
    <row r="114" spans="2:65" s="1" customFormat="1" ht="21.75" customHeight="1" x14ac:dyDescent="0.2">
      <c r="B114" s="132"/>
      <c r="C114" s="171" t="s">
        <v>307</v>
      </c>
      <c r="D114" s="171" t="s">
        <v>205</v>
      </c>
      <c r="E114" s="172" t="s">
        <v>1610</v>
      </c>
      <c r="F114" s="173" t="s">
        <v>1611</v>
      </c>
      <c r="G114" s="174" t="s">
        <v>1291</v>
      </c>
      <c r="H114" s="175">
        <v>7</v>
      </c>
      <c r="I114" s="176"/>
      <c r="J114" s="177">
        <f t="shared" si="0"/>
        <v>0</v>
      </c>
      <c r="K114" s="173" t="s">
        <v>444</v>
      </c>
      <c r="L114" s="178"/>
      <c r="M114" s="179" t="s">
        <v>3</v>
      </c>
      <c r="N114" s="180" t="s">
        <v>46</v>
      </c>
      <c r="P114" s="142">
        <f t="shared" si="1"/>
        <v>0</v>
      </c>
      <c r="Q114" s="142">
        <v>0</v>
      </c>
      <c r="R114" s="142">
        <f t="shared" si="2"/>
        <v>0</v>
      </c>
      <c r="S114" s="142">
        <v>0</v>
      </c>
      <c r="T114" s="143">
        <f t="shared" si="3"/>
        <v>0</v>
      </c>
      <c r="AR114" s="144" t="s">
        <v>827</v>
      </c>
      <c r="AT114" s="144" t="s">
        <v>205</v>
      </c>
      <c r="AU114" s="144" t="s">
        <v>83</v>
      </c>
      <c r="AY114" s="17" t="s">
        <v>157</v>
      </c>
      <c r="BE114" s="145">
        <f t="shared" si="4"/>
        <v>0</v>
      </c>
      <c r="BF114" s="145">
        <f t="shared" si="5"/>
        <v>0</v>
      </c>
      <c r="BG114" s="145">
        <f t="shared" si="6"/>
        <v>0</v>
      </c>
      <c r="BH114" s="145">
        <f t="shared" si="7"/>
        <v>0</v>
      </c>
      <c r="BI114" s="145">
        <f t="shared" si="8"/>
        <v>0</v>
      </c>
      <c r="BJ114" s="17" t="s">
        <v>83</v>
      </c>
      <c r="BK114" s="145">
        <f t="shared" si="9"/>
        <v>0</v>
      </c>
      <c r="BL114" s="17" t="s">
        <v>522</v>
      </c>
      <c r="BM114" s="144" t="s">
        <v>1612</v>
      </c>
    </row>
    <row r="115" spans="2:65" s="1" customFormat="1" ht="24.2" customHeight="1" x14ac:dyDescent="0.2">
      <c r="B115" s="132"/>
      <c r="C115" s="171" t="s">
        <v>313</v>
      </c>
      <c r="D115" s="171" t="s">
        <v>205</v>
      </c>
      <c r="E115" s="172" t="s">
        <v>1613</v>
      </c>
      <c r="F115" s="173" t="s">
        <v>1614</v>
      </c>
      <c r="G115" s="174" t="s">
        <v>316</v>
      </c>
      <c r="H115" s="175">
        <v>50</v>
      </c>
      <c r="I115" s="176"/>
      <c r="J115" s="177">
        <f t="shared" si="0"/>
        <v>0</v>
      </c>
      <c r="K115" s="173" t="s">
        <v>444</v>
      </c>
      <c r="L115" s="178"/>
      <c r="M115" s="179" t="s">
        <v>3</v>
      </c>
      <c r="N115" s="180" t="s">
        <v>46</v>
      </c>
      <c r="P115" s="142">
        <f t="shared" si="1"/>
        <v>0</v>
      </c>
      <c r="Q115" s="142">
        <v>0</v>
      </c>
      <c r="R115" s="142">
        <f t="shared" si="2"/>
        <v>0</v>
      </c>
      <c r="S115" s="142">
        <v>0</v>
      </c>
      <c r="T115" s="143">
        <f t="shared" si="3"/>
        <v>0</v>
      </c>
      <c r="AR115" s="144" t="s">
        <v>827</v>
      </c>
      <c r="AT115" s="144" t="s">
        <v>205</v>
      </c>
      <c r="AU115" s="144" t="s">
        <v>83</v>
      </c>
      <c r="AY115" s="17" t="s">
        <v>157</v>
      </c>
      <c r="BE115" s="145">
        <f t="shared" si="4"/>
        <v>0</v>
      </c>
      <c r="BF115" s="145">
        <f t="shared" si="5"/>
        <v>0</v>
      </c>
      <c r="BG115" s="145">
        <f t="shared" si="6"/>
        <v>0</v>
      </c>
      <c r="BH115" s="145">
        <f t="shared" si="7"/>
        <v>0</v>
      </c>
      <c r="BI115" s="145">
        <f t="shared" si="8"/>
        <v>0</v>
      </c>
      <c r="BJ115" s="17" t="s">
        <v>83</v>
      </c>
      <c r="BK115" s="145">
        <f t="shared" si="9"/>
        <v>0</v>
      </c>
      <c r="BL115" s="17" t="s">
        <v>522</v>
      </c>
      <c r="BM115" s="144" t="s">
        <v>1615</v>
      </c>
    </row>
    <row r="116" spans="2:65" s="1" customFormat="1" ht="21.75" customHeight="1" x14ac:dyDescent="0.2">
      <c r="B116" s="132"/>
      <c r="C116" s="171" t="s">
        <v>322</v>
      </c>
      <c r="D116" s="171" t="s">
        <v>205</v>
      </c>
      <c r="E116" s="172" t="s">
        <v>1616</v>
      </c>
      <c r="F116" s="173" t="s">
        <v>1617</v>
      </c>
      <c r="G116" s="174" t="s">
        <v>316</v>
      </c>
      <c r="H116" s="175">
        <v>900</v>
      </c>
      <c r="I116" s="176"/>
      <c r="J116" s="177">
        <f t="shared" si="0"/>
        <v>0</v>
      </c>
      <c r="K116" s="173" t="s">
        <v>444</v>
      </c>
      <c r="L116" s="178"/>
      <c r="M116" s="179" t="s">
        <v>3</v>
      </c>
      <c r="N116" s="180" t="s">
        <v>46</v>
      </c>
      <c r="P116" s="142">
        <f t="shared" si="1"/>
        <v>0</v>
      </c>
      <c r="Q116" s="142">
        <v>0</v>
      </c>
      <c r="R116" s="142">
        <f t="shared" si="2"/>
        <v>0</v>
      </c>
      <c r="S116" s="142">
        <v>0</v>
      </c>
      <c r="T116" s="143">
        <f t="shared" si="3"/>
        <v>0</v>
      </c>
      <c r="AR116" s="144" t="s">
        <v>827</v>
      </c>
      <c r="AT116" s="144" t="s">
        <v>205</v>
      </c>
      <c r="AU116" s="144" t="s">
        <v>83</v>
      </c>
      <c r="AY116" s="17" t="s">
        <v>157</v>
      </c>
      <c r="BE116" s="145">
        <f t="shared" si="4"/>
        <v>0</v>
      </c>
      <c r="BF116" s="145">
        <f t="shared" si="5"/>
        <v>0</v>
      </c>
      <c r="BG116" s="145">
        <f t="shared" si="6"/>
        <v>0</v>
      </c>
      <c r="BH116" s="145">
        <f t="shared" si="7"/>
        <v>0</v>
      </c>
      <c r="BI116" s="145">
        <f t="shared" si="8"/>
        <v>0</v>
      </c>
      <c r="BJ116" s="17" t="s">
        <v>83</v>
      </c>
      <c r="BK116" s="145">
        <f t="shared" si="9"/>
        <v>0</v>
      </c>
      <c r="BL116" s="17" t="s">
        <v>522</v>
      </c>
      <c r="BM116" s="144" t="s">
        <v>1618</v>
      </c>
    </row>
    <row r="117" spans="2:65" s="1" customFormat="1" ht="21.75" customHeight="1" x14ac:dyDescent="0.2">
      <c r="B117" s="132"/>
      <c r="C117" s="171" t="s">
        <v>328</v>
      </c>
      <c r="D117" s="171" t="s">
        <v>205</v>
      </c>
      <c r="E117" s="172" t="s">
        <v>1619</v>
      </c>
      <c r="F117" s="173" t="s">
        <v>1620</v>
      </c>
      <c r="G117" s="174" t="s">
        <v>316</v>
      </c>
      <c r="H117" s="175">
        <v>80</v>
      </c>
      <c r="I117" s="176"/>
      <c r="J117" s="177">
        <f t="shared" si="0"/>
        <v>0</v>
      </c>
      <c r="K117" s="173" t="s">
        <v>444</v>
      </c>
      <c r="L117" s="178"/>
      <c r="M117" s="179" t="s">
        <v>3</v>
      </c>
      <c r="N117" s="180" t="s">
        <v>46</v>
      </c>
      <c r="P117" s="142">
        <f t="shared" si="1"/>
        <v>0</v>
      </c>
      <c r="Q117" s="142">
        <v>0</v>
      </c>
      <c r="R117" s="142">
        <f t="shared" si="2"/>
        <v>0</v>
      </c>
      <c r="S117" s="142">
        <v>0</v>
      </c>
      <c r="T117" s="143">
        <f t="shared" si="3"/>
        <v>0</v>
      </c>
      <c r="AR117" s="144" t="s">
        <v>827</v>
      </c>
      <c r="AT117" s="144" t="s">
        <v>205</v>
      </c>
      <c r="AU117" s="144" t="s">
        <v>83</v>
      </c>
      <c r="AY117" s="17" t="s">
        <v>157</v>
      </c>
      <c r="BE117" s="145">
        <f t="shared" si="4"/>
        <v>0</v>
      </c>
      <c r="BF117" s="145">
        <f t="shared" si="5"/>
        <v>0</v>
      </c>
      <c r="BG117" s="145">
        <f t="shared" si="6"/>
        <v>0</v>
      </c>
      <c r="BH117" s="145">
        <f t="shared" si="7"/>
        <v>0</v>
      </c>
      <c r="BI117" s="145">
        <f t="shared" si="8"/>
        <v>0</v>
      </c>
      <c r="BJ117" s="17" t="s">
        <v>83</v>
      </c>
      <c r="BK117" s="145">
        <f t="shared" si="9"/>
        <v>0</v>
      </c>
      <c r="BL117" s="17" t="s">
        <v>522</v>
      </c>
      <c r="BM117" s="144" t="s">
        <v>1621</v>
      </c>
    </row>
    <row r="118" spans="2:65" s="1" customFormat="1" ht="21.75" customHeight="1" x14ac:dyDescent="0.2">
      <c r="B118" s="132"/>
      <c r="C118" s="171" t="s">
        <v>333</v>
      </c>
      <c r="D118" s="171" t="s">
        <v>205</v>
      </c>
      <c r="E118" s="172" t="s">
        <v>1622</v>
      </c>
      <c r="F118" s="173" t="s">
        <v>1623</v>
      </c>
      <c r="G118" s="174" t="s">
        <v>316</v>
      </c>
      <c r="H118" s="175">
        <v>980</v>
      </c>
      <c r="I118" s="176"/>
      <c r="J118" s="177">
        <f t="shared" si="0"/>
        <v>0</v>
      </c>
      <c r="K118" s="173" t="s">
        <v>444</v>
      </c>
      <c r="L118" s="178"/>
      <c r="M118" s="179" t="s">
        <v>3</v>
      </c>
      <c r="N118" s="180" t="s">
        <v>46</v>
      </c>
      <c r="P118" s="142">
        <f t="shared" si="1"/>
        <v>0</v>
      </c>
      <c r="Q118" s="142">
        <v>0</v>
      </c>
      <c r="R118" s="142">
        <f t="shared" si="2"/>
        <v>0</v>
      </c>
      <c r="S118" s="142">
        <v>0</v>
      </c>
      <c r="T118" s="143">
        <f t="shared" si="3"/>
        <v>0</v>
      </c>
      <c r="AR118" s="144" t="s">
        <v>827</v>
      </c>
      <c r="AT118" s="144" t="s">
        <v>205</v>
      </c>
      <c r="AU118" s="144" t="s">
        <v>83</v>
      </c>
      <c r="AY118" s="17" t="s">
        <v>157</v>
      </c>
      <c r="BE118" s="145">
        <f t="shared" si="4"/>
        <v>0</v>
      </c>
      <c r="BF118" s="145">
        <f t="shared" si="5"/>
        <v>0</v>
      </c>
      <c r="BG118" s="145">
        <f t="shared" si="6"/>
        <v>0</v>
      </c>
      <c r="BH118" s="145">
        <f t="shared" si="7"/>
        <v>0</v>
      </c>
      <c r="BI118" s="145">
        <f t="shared" si="8"/>
        <v>0</v>
      </c>
      <c r="BJ118" s="17" t="s">
        <v>83</v>
      </c>
      <c r="BK118" s="145">
        <f t="shared" si="9"/>
        <v>0</v>
      </c>
      <c r="BL118" s="17" t="s">
        <v>522</v>
      </c>
      <c r="BM118" s="144" t="s">
        <v>1624</v>
      </c>
    </row>
    <row r="119" spans="2:65" s="1" customFormat="1" ht="16.5" customHeight="1" x14ac:dyDescent="0.2">
      <c r="B119" s="132"/>
      <c r="C119" s="171" t="s">
        <v>339</v>
      </c>
      <c r="D119" s="171" t="s">
        <v>205</v>
      </c>
      <c r="E119" s="172" t="s">
        <v>1625</v>
      </c>
      <c r="F119" s="173" t="s">
        <v>1626</v>
      </c>
      <c r="G119" s="174" t="s">
        <v>316</v>
      </c>
      <c r="H119" s="175">
        <v>80</v>
      </c>
      <c r="I119" s="176"/>
      <c r="J119" s="177">
        <f t="shared" si="0"/>
        <v>0</v>
      </c>
      <c r="K119" s="173" t="s">
        <v>444</v>
      </c>
      <c r="L119" s="178"/>
      <c r="M119" s="179" t="s">
        <v>3</v>
      </c>
      <c r="N119" s="180" t="s">
        <v>46</v>
      </c>
      <c r="P119" s="142">
        <f t="shared" si="1"/>
        <v>0</v>
      </c>
      <c r="Q119" s="142">
        <v>0</v>
      </c>
      <c r="R119" s="142">
        <f t="shared" si="2"/>
        <v>0</v>
      </c>
      <c r="S119" s="142">
        <v>0</v>
      </c>
      <c r="T119" s="143">
        <f t="shared" si="3"/>
        <v>0</v>
      </c>
      <c r="AR119" s="144" t="s">
        <v>827</v>
      </c>
      <c r="AT119" s="144" t="s">
        <v>205</v>
      </c>
      <c r="AU119" s="144" t="s">
        <v>83</v>
      </c>
      <c r="AY119" s="17" t="s">
        <v>157</v>
      </c>
      <c r="BE119" s="145">
        <f t="shared" si="4"/>
        <v>0</v>
      </c>
      <c r="BF119" s="145">
        <f t="shared" si="5"/>
        <v>0</v>
      </c>
      <c r="BG119" s="145">
        <f t="shared" si="6"/>
        <v>0</v>
      </c>
      <c r="BH119" s="145">
        <f t="shared" si="7"/>
        <v>0</v>
      </c>
      <c r="BI119" s="145">
        <f t="shared" si="8"/>
        <v>0</v>
      </c>
      <c r="BJ119" s="17" t="s">
        <v>83</v>
      </c>
      <c r="BK119" s="145">
        <f t="shared" si="9"/>
        <v>0</v>
      </c>
      <c r="BL119" s="17" t="s">
        <v>522</v>
      </c>
      <c r="BM119" s="144" t="s">
        <v>1627</v>
      </c>
    </row>
    <row r="120" spans="2:65" s="1" customFormat="1" ht="16.5" customHeight="1" x14ac:dyDescent="0.2">
      <c r="B120" s="132"/>
      <c r="C120" s="171" t="s">
        <v>347</v>
      </c>
      <c r="D120" s="171" t="s">
        <v>205</v>
      </c>
      <c r="E120" s="172" t="s">
        <v>1628</v>
      </c>
      <c r="F120" s="173" t="s">
        <v>1629</v>
      </c>
      <c r="G120" s="174" t="s">
        <v>1059</v>
      </c>
      <c r="H120" s="175">
        <v>120</v>
      </c>
      <c r="I120" s="176"/>
      <c r="J120" s="177">
        <f t="shared" si="0"/>
        <v>0</v>
      </c>
      <c r="K120" s="173" t="s">
        <v>444</v>
      </c>
      <c r="L120" s="178"/>
      <c r="M120" s="179" t="s">
        <v>3</v>
      </c>
      <c r="N120" s="180" t="s">
        <v>46</v>
      </c>
      <c r="P120" s="142">
        <f t="shared" si="1"/>
        <v>0</v>
      </c>
      <c r="Q120" s="142">
        <v>0</v>
      </c>
      <c r="R120" s="142">
        <f t="shared" si="2"/>
        <v>0</v>
      </c>
      <c r="S120" s="142">
        <v>0</v>
      </c>
      <c r="T120" s="143">
        <f t="shared" si="3"/>
        <v>0</v>
      </c>
      <c r="AR120" s="144" t="s">
        <v>827</v>
      </c>
      <c r="AT120" s="144" t="s">
        <v>205</v>
      </c>
      <c r="AU120" s="144" t="s">
        <v>83</v>
      </c>
      <c r="AY120" s="17" t="s">
        <v>157</v>
      </c>
      <c r="BE120" s="145">
        <f t="shared" si="4"/>
        <v>0</v>
      </c>
      <c r="BF120" s="145">
        <f t="shared" si="5"/>
        <v>0</v>
      </c>
      <c r="BG120" s="145">
        <f t="shared" si="6"/>
        <v>0</v>
      </c>
      <c r="BH120" s="145">
        <f t="shared" si="7"/>
        <v>0</v>
      </c>
      <c r="BI120" s="145">
        <f t="shared" si="8"/>
        <v>0</v>
      </c>
      <c r="BJ120" s="17" t="s">
        <v>83</v>
      </c>
      <c r="BK120" s="145">
        <f t="shared" si="9"/>
        <v>0</v>
      </c>
      <c r="BL120" s="17" t="s">
        <v>522</v>
      </c>
      <c r="BM120" s="144" t="s">
        <v>1630</v>
      </c>
    </row>
    <row r="121" spans="2:65" s="1" customFormat="1" ht="24.2" customHeight="1" x14ac:dyDescent="0.2">
      <c r="B121" s="132"/>
      <c r="C121" s="171" t="s">
        <v>356</v>
      </c>
      <c r="D121" s="171" t="s">
        <v>205</v>
      </c>
      <c r="E121" s="172" t="s">
        <v>1631</v>
      </c>
      <c r="F121" s="173" t="s">
        <v>1632</v>
      </c>
      <c r="G121" s="174" t="s">
        <v>1059</v>
      </c>
      <c r="H121" s="175">
        <v>32</v>
      </c>
      <c r="I121" s="176"/>
      <c r="J121" s="177">
        <f t="shared" si="0"/>
        <v>0</v>
      </c>
      <c r="K121" s="173" t="s">
        <v>444</v>
      </c>
      <c r="L121" s="178"/>
      <c r="M121" s="179" t="s">
        <v>3</v>
      </c>
      <c r="N121" s="180" t="s">
        <v>46</v>
      </c>
      <c r="P121" s="142">
        <f t="shared" si="1"/>
        <v>0</v>
      </c>
      <c r="Q121" s="142">
        <v>0</v>
      </c>
      <c r="R121" s="142">
        <f t="shared" si="2"/>
        <v>0</v>
      </c>
      <c r="S121" s="142">
        <v>0</v>
      </c>
      <c r="T121" s="143">
        <f t="shared" si="3"/>
        <v>0</v>
      </c>
      <c r="AR121" s="144" t="s">
        <v>827</v>
      </c>
      <c r="AT121" s="144" t="s">
        <v>205</v>
      </c>
      <c r="AU121" s="144" t="s">
        <v>83</v>
      </c>
      <c r="AY121" s="17" t="s">
        <v>157</v>
      </c>
      <c r="BE121" s="145">
        <f t="shared" si="4"/>
        <v>0</v>
      </c>
      <c r="BF121" s="145">
        <f t="shared" si="5"/>
        <v>0</v>
      </c>
      <c r="BG121" s="145">
        <f t="shared" si="6"/>
        <v>0</v>
      </c>
      <c r="BH121" s="145">
        <f t="shared" si="7"/>
        <v>0</v>
      </c>
      <c r="BI121" s="145">
        <f t="shared" si="8"/>
        <v>0</v>
      </c>
      <c r="BJ121" s="17" t="s">
        <v>83</v>
      </c>
      <c r="BK121" s="145">
        <f t="shared" si="9"/>
        <v>0</v>
      </c>
      <c r="BL121" s="17" t="s">
        <v>522</v>
      </c>
      <c r="BM121" s="144" t="s">
        <v>1633</v>
      </c>
    </row>
    <row r="122" spans="2:65" s="1" customFormat="1" ht="16.5" customHeight="1" x14ac:dyDescent="0.2">
      <c r="B122" s="132"/>
      <c r="C122" s="171" t="s">
        <v>364</v>
      </c>
      <c r="D122" s="171" t="s">
        <v>205</v>
      </c>
      <c r="E122" s="172" t="s">
        <v>1634</v>
      </c>
      <c r="F122" s="173" t="s">
        <v>1635</v>
      </c>
      <c r="G122" s="174" t="s">
        <v>1636</v>
      </c>
      <c r="H122" s="175">
        <v>1</v>
      </c>
      <c r="I122" s="176"/>
      <c r="J122" s="177">
        <f t="shared" si="0"/>
        <v>0</v>
      </c>
      <c r="K122" s="173" t="s">
        <v>444</v>
      </c>
      <c r="L122" s="178"/>
      <c r="M122" s="179" t="s">
        <v>3</v>
      </c>
      <c r="N122" s="180" t="s">
        <v>46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827</v>
      </c>
      <c r="AT122" s="144" t="s">
        <v>205</v>
      </c>
      <c r="AU122" s="144" t="s">
        <v>83</v>
      </c>
      <c r="AY122" s="17" t="s">
        <v>157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7" t="s">
        <v>83</v>
      </c>
      <c r="BK122" s="145">
        <f t="shared" si="9"/>
        <v>0</v>
      </c>
      <c r="BL122" s="17" t="s">
        <v>522</v>
      </c>
      <c r="BM122" s="144" t="s">
        <v>1637</v>
      </c>
    </row>
    <row r="123" spans="2:65" s="1" customFormat="1" ht="16.5" customHeight="1" x14ac:dyDescent="0.2">
      <c r="B123" s="132"/>
      <c r="C123" s="171" t="s">
        <v>370</v>
      </c>
      <c r="D123" s="171" t="s">
        <v>205</v>
      </c>
      <c r="E123" s="172" t="s">
        <v>1638</v>
      </c>
      <c r="F123" s="173" t="s">
        <v>1639</v>
      </c>
      <c r="G123" s="174" t="s">
        <v>164</v>
      </c>
      <c r="H123" s="175">
        <v>1.4</v>
      </c>
      <c r="I123" s="176"/>
      <c r="J123" s="177">
        <f t="shared" si="0"/>
        <v>0</v>
      </c>
      <c r="K123" s="173" t="s">
        <v>444</v>
      </c>
      <c r="L123" s="178"/>
      <c r="M123" s="179" t="s">
        <v>3</v>
      </c>
      <c r="N123" s="180" t="s">
        <v>46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827</v>
      </c>
      <c r="AT123" s="144" t="s">
        <v>205</v>
      </c>
      <c r="AU123" s="144" t="s">
        <v>83</v>
      </c>
      <c r="AY123" s="17" t="s">
        <v>157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7" t="s">
        <v>83</v>
      </c>
      <c r="BK123" s="145">
        <f t="shared" si="9"/>
        <v>0</v>
      </c>
      <c r="BL123" s="17" t="s">
        <v>522</v>
      </c>
      <c r="BM123" s="144" t="s">
        <v>1640</v>
      </c>
    </row>
    <row r="124" spans="2:65" s="1" customFormat="1" ht="24.2" customHeight="1" x14ac:dyDescent="0.2">
      <c r="B124" s="132"/>
      <c r="C124" s="171" t="s">
        <v>375</v>
      </c>
      <c r="D124" s="171" t="s">
        <v>205</v>
      </c>
      <c r="E124" s="172" t="s">
        <v>1641</v>
      </c>
      <c r="F124" s="173" t="s">
        <v>1642</v>
      </c>
      <c r="G124" s="174" t="s">
        <v>325</v>
      </c>
      <c r="H124" s="175">
        <v>4.8</v>
      </c>
      <c r="I124" s="176"/>
      <c r="J124" s="177">
        <f t="shared" si="0"/>
        <v>0</v>
      </c>
      <c r="K124" s="173" t="s">
        <v>444</v>
      </c>
      <c r="L124" s="178"/>
      <c r="M124" s="179" t="s">
        <v>3</v>
      </c>
      <c r="N124" s="180" t="s">
        <v>46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827</v>
      </c>
      <c r="AT124" s="144" t="s">
        <v>205</v>
      </c>
      <c r="AU124" s="144" t="s">
        <v>83</v>
      </c>
      <c r="AY124" s="17" t="s">
        <v>157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7" t="s">
        <v>83</v>
      </c>
      <c r="BK124" s="145">
        <f t="shared" si="9"/>
        <v>0</v>
      </c>
      <c r="BL124" s="17" t="s">
        <v>522</v>
      </c>
      <c r="BM124" s="144" t="s">
        <v>1643</v>
      </c>
    </row>
    <row r="125" spans="2:65" s="1" customFormat="1" ht="24.2" customHeight="1" x14ac:dyDescent="0.2">
      <c r="B125" s="132"/>
      <c r="C125" s="171" t="s">
        <v>380</v>
      </c>
      <c r="D125" s="171" t="s">
        <v>205</v>
      </c>
      <c r="E125" s="172" t="s">
        <v>1644</v>
      </c>
      <c r="F125" s="173" t="s">
        <v>1645</v>
      </c>
      <c r="G125" s="174" t="s">
        <v>325</v>
      </c>
      <c r="H125" s="175">
        <v>4.8</v>
      </c>
      <c r="I125" s="176"/>
      <c r="J125" s="177">
        <f t="shared" si="0"/>
        <v>0</v>
      </c>
      <c r="K125" s="173" t="s">
        <v>444</v>
      </c>
      <c r="L125" s="178"/>
      <c r="M125" s="179" t="s">
        <v>3</v>
      </c>
      <c r="N125" s="180" t="s">
        <v>46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827</v>
      </c>
      <c r="AT125" s="144" t="s">
        <v>205</v>
      </c>
      <c r="AU125" s="144" t="s">
        <v>83</v>
      </c>
      <c r="AY125" s="17" t="s">
        <v>157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7" t="s">
        <v>83</v>
      </c>
      <c r="BK125" s="145">
        <f t="shared" si="9"/>
        <v>0</v>
      </c>
      <c r="BL125" s="17" t="s">
        <v>522</v>
      </c>
      <c r="BM125" s="144" t="s">
        <v>1646</v>
      </c>
    </row>
    <row r="126" spans="2:65" s="1" customFormat="1" ht="24.2" customHeight="1" x14ac:dyDescent="0.2">
      <c r="B126" s="132"/>
      <c r="C126" s="171" t="s">
        <v>385</v>
      </c>
      <c r="D126" s="171" t="s">
        <v>205</v>
      </c>
      <c r="E126" s="172" t="s">
        <v>1647</v>
      </c>
      <c r="F126" s="173" t="s">
        <v>1648</v>
      </c>
      <c r="G126" s="174" t="s">
        <v>325</v>
      </c>
      <c r="H126" s="175">
        <v>4.8</v>
      </c>
      <c r="I126" s="176"/>
      <c r="J126" s="177">
        <f t="shared" si="0"/>
        <v>0</v>
      </c>
      <c r="K126" s="173" t="s">
        <v>444</v>
      </c>
      <c r="L126" s="178"/>
      <c r="M126" s="179" t="s">
        <v>3</v>
      </c>
      <c r="N126" s="180" t="s">
        <v>46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827</v>
      </c>
      <c r="AT126" s="144" t="s">
        <v>205</v>
      </c>
      <c r="AU126" s="144" t="s">
        <v>83</v>
      </c>
      <c r="AY126" s="17" t="s">
        <v>157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7" t="s">
        <v>83</v>
      </c>
      <c r="BK126" s="145">
        <f t="shared" si="9"/>
        <v>0</v>
      </c>
      <c r="BL126" s="17" t="s">
        <v>522</v>
      </c>
      <c r="BM126" s="144" t="s">
        <v>1649</v>
      </c>
    </row>
    <row r="127" spans="2:65" s="1" customFormat="1" ht="24.2" customHeight="1" x14ac:dyDescent="0.2">
      <c r="B127" s="132"/>
      <c r="C127" s="171" t="s">
        <v>392</v>
      </c>
      <c r="D127" s="171" t="s">
        <v>205</v>
      </c>
      <c r="E127" s="172" t="s">
        <v>1650</v>
      </c>
      <c r="F127" s="173" t="s">
        <v>1651</v>
      </c>
      <c r="G127" s="174" t="s">
        <v>1652</v>
      </c>
      <c r="H127" s="175">
        <v>40</v>
      </c>
      <c r="I127" s="176"/>
      <c r="J127" s="177">
        <f t="shared" si="0"/>
        <v>0</v>
      </c>
      <c r="K127" s="173" t="s">
        <v>444</v>
      </c>
      <c r="L127" s="178"/>
      <c r="M127" s="179" t="s">
        <v>3</v>
      </c>
      <c r="N127" s="180" t="s">
        <v>46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827</v>
      </c>
      <c r="AT127" s="144" t="s">
        <v>205</v>
      </c>
      <c r="AU127" s="144" t="s">
        <v>83</v>
      </c>
      <c r="AY127" s="17" t="s">
        <v>157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7" t="s">
        <v>83</v>
      </c>
      <c r="BK127" s="145">
        <f t="shared" si="9"/>
        <v>0</v>
      </c>
      <c r="BL127" s="17" t="s">
        <v>522</v>
      </c>
      <c r="BM127" s="144" t="s">
        <v>1653</v>
      </c>
    </row>
    <row r="128" spans="2:65" s="1" customFormat="1" ht="16.5" customHeight="1" x14ac:dyDescent="0.2">
      <c r="B128" s="132"/>
      <c r="C128" s="171" t="s">
        <v>398</v>
      </c>
      <c r="D128" s="171" t="s">
        <v>205</v>
      </c>
      <c r="E128" s="172" t="s">
        <v>1654</v>
      </c>
      <c r="F128" s="173" t="s">
        <v>1655</v>
      </c>
      <c r="G128" s="174" t="s">
        <v>1059</v>
      </c>
      <c r="H128" s="175">
        <v>16</v>
      </c>
      <c r="I128" s="176"/>
      <c r="J128" s="177">
        <f t="shared" si="0"/>
        <v>0</v>
      </c>
      <c r="K128" s="173" t="s">
        <v>444</v>
      </c>
      <c r="L128" s="178"/>
      <c r="M128" s="184" t="s">
        <v>3</v>
      </c>
      <c r="N128" s="185" t="s">
        <v>46</v>
      </c>
      <c r="O128" s="186"/>
      <c r="P128" s="187">
        <f t="shared" si="1"/>
        <v>0</v>
      </c>
      <c r="Q128" s="187">
        <v>0</v>
      </c>
      <c r="R128" s="187">
        <f t="shared" si="2"/>
        <v>0</v>
      </c>
      <c r="S128" s="187">
        <v>0</v>
      </c>
      <c r="T128" s="188">
        <f t="shared" si="3"/>
        <v>0</v>
      </c>
      <c r="AR128" s="144" t="s">
        <v>827</v>
      </c>
      <c r="AT128" s="144" t="s">
        <v>205</v>
      </c>
      <c r="AU128" s="144" t="s">
        <v>83</v>
      </c>
      <c r="AY128" s="17" t="s">
        <v>157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7" t="s">
        <v>83</v>
      </c>
      <c r="BK128" s="145">
        <f t="shared" si="9"/>
        <v>0</v>
      </c>
      <c r="BL128" s="17" t="s">
        <v>522</v>
      </c>
      <c r="BM128" s="144" t="s">
        <v>1656</v>
      </c>
    </row>
    <row r="129" spans="2:12" s="1" customFormat="1" ht="6.95" customHeight="1" x14ac:dyDescent="0.2"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33"/>
    </row>
  </sheetData>
  <autoFilter ref="C85:K128" xr:uid="{00000000-0009-0000-0000-00000A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93"/>
  <sheetViews>
    <sheetView showGridLines="0" topLeftCell="A67" workbookViewId="0">
      <selection activeCell="BD67" sqref="BD1:BM1048576"/>
    </sheetView>
  </sheetViews>
  <sheetFormatPr defaultColWidth="12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55" width="9.1640625" hidden="1"/>
    <col min="56" max="65" width="9.1640625" hidden="1" customWidth="1"/>
  </cols>
  <sheetData>
    <row r="2" spans="2:46" ht="36.950000000000003" customHeight="1" x14ac:dyDescent="0.2">
      <c r="L2" s="283" t="s">
        <v>6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9" t="str">
        <f>'Rekapitulace stavby'!K6</f>
        <v>Centrum robotiky v areálu VŠB-uznatelné náklady</v>
      </c>
      <c r="F7" s="320"/>
      <c r="G7" s="320"/>
      <c r="H7" s="320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3"/>
      <c r="E9" s="319" t="s">
        <v>1364</v>
      </c>
      <c r="F9" s="318"/>
      <c r="G9" s="318"/>
      <c r="H9" s="318"/>
      <c r="L9" s="33"/>
    </row>
    <row r="10" spans="2:46" s="1" customFormat="1" ht="12" customHeight="1" x14ac:dyDescent="0.2">
      <c r="B10" s="33"/>
      <c r="D10" s="27" t="s">
        <v>1365</v>
      </c>
      <c r="L10" s="33"/>
    </row>
    <row r="11" spans="2:46" s="1" customFormat="1" ht="16.5" customHeight="1" x14ac:dyDescent="0.2">
      <c r="B11" s="33"/>
      <c r="E11" s="311" t="s">
        <v>1657</v>
      </c>
      <c r="F11" s="318"/>
      <c r="G11" s="318"/>
      <c r="H11" s="318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19</v>
      </c>
      <c r="F13" s="25" t="s">
        <v>20</v>
      </c>
      <c r="I13" s="27" t="s">
        <v>21</v>
      </c>
      <c r="J13" s="25" t="s">
        <v>3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20. 7. 2021</v>
      </c>
      <c r="L14" s="33"/>
    </row>
    <row r="15" spans="2:46" s="1" customFormat="1" ht="10.7" customHeight="1" x14ac:dyDescent="0.2">
      <c r="B15" s="33"/>
      <c r="L15" s="33"/>
    </row>
    <row r="16" spans="2:46" s="1" customFormat="1" ht="12" customHeight="1" x14ac:dyDescent="0.2">
      <c r="B16" s="33"/>
      <c r="D16" s="27" t="s">
        <v>28</v>
      </c>
      <c r="I16" s="27" t="s">
        <v>29</v>
      </c>
      <c r="J16" s="25" t="s">
        <v>3</v>
      </c>
      <c r="L16" s="33"/>
    </row>
    <row r="17" spans="2:12" s="1" customFormat="1" ht="18" customHeight="1" x14ac:dyDescent="0.2">
      <c r="B17" s="33"/>
      <c r="E17" s="25" t="s">
        <v>30</v>
      </c>
      <c r="I17" s="27" t="s">
        <v>31</v>
      </c>
      <c r="J17" s="25" t="s">
        <v>3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32</v>
      </c>
      <c r="I19" s="27" t="s">
        <v>29</v>
      </c>
      <c r="J19" s="28" t="str">
        <f>'Rekapitulace stavby'!AN13</f>
        <v>Vyplň údaj</v>
      </c>
      <c r="L19" s="33"/>
    </row>
    <row r="20" spans="2:12" s="1" customFormat="1" ht="18" customHeight="1" x14ac:dyDescent="0.2">
      <c r="B20" s="33"/>
      <c r="E20" s="321" t="str">
        <f>'Rekapitulace stavby'!E14</f>
        <v>Vyplň údaj</v>
      </c>
      <c r="F20" s="303"/>
      <c r="G20" s="303"/>
      <c r="H20" s="303"/>
      <c r="I20" s="27" t="s">
        <v>31</v>
      </c>
      <c r="J20" s="28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34</v>
      </c>
      <c r="I22" s="27" t="s">
        <v>29</v>
      </c>
      <c r="J22" s="25" t="s">
        <v>3</v>
      </c>
      <c r="L22" s="33"/>
    </row>
    <row r="23" spans="2:12" s="1" customFormat="1" ht="18" customHeight="1" x14ac:dyDescent="0.2">
      <c r="B23" s="33"/>
      <c r="E23" s="25" t="s">
        <v>35</v>
      </c>
      <c r="I23" s="27" t="s">
        <v>31</v>
      </c>
      <c r="J23" s="25" t="s">
        <v>3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37</v>
      </c>
      <c r="I25" s="27" t="s">
        <v>29</v>
      </c>
      <c r="J25" s="25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5" t="str">
        <f>IF('Rekapitulace stavby'!E20="","",'Rekapitulace stavby'!E20)</f>
        <v>Anna Mužná</v>
      </c>
      <c r="I26" s="27" t="s">
        <v>31</v>
      </c>
      <c r="J26" s="25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39</v>
      </c>
      <c r="L28" s="33"/>
    </row>
    <row r="29" spans="2:12" s="7" customFormat="1" ht="16.5" customHeight="1" x14ac:dyDescent="0.2">
      <c r="B29" s="92"/>
      <c r="E29" s="307" t="s">
        <v>3</v>
      </c>
      <c r="F29" s="307"/>
      <c r="G29" s="307"/>
      <c r="H29" s="307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5" customHeight="1" x14ac:dyDescent="0.2">
      <c r="B32" s="33"/>
      <c r="D32" s="93" t="s">
        <v>41</v>
      </c>
      <c r="J32" s="64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7" t="s">
        <v>46</v>
      </c>
      <c r="F35" s="84">
        <f>ROUND((SUM(BE86:BE92)),  2)</f>
        <v>0</v>
      </c>
      <c r="I35" s="94">
        <v>0.21</v>
      </c>
      <c r="J35" s="84">
        <f>ROUND(((SUM(BE86:BE92))*I35),  2)</f>
        <v>0</v>
      </c>
      <c r="L35" s="33"/>
    </row>
    <row r="36" spans="2:12" s="1" customFormat="1" ht="14.45" customHeight="1" x14ac:dyDescent="0.2">
      <c r="B36" s="33"/>
      <c r="E36" s="27" t="s">
        <v>47</v>
      </c>
      <c r="F36" s="84">
        <f>ROUND((SUM(BF86:BF92)),  2)</f>
        <v>0</v>
      </c>
      <c r="I36" s="94">
        <v>0.15</v>
      </c>
      <c r="J36" s="84">
        <f>ROUND(((SUM(BF86:BF92))*I36),  2)</f>
        <v>0</v>
      </c>
      <c r="L36" s="33"/>
    </row>
    <row r="37" spans="2:12" s="1" customFormat="1" ht="14.45" hidden="1" customHeight="1" x14ac:dyDescent="0.2">
      <c r="B37" s="33"/>
      <c r="E37" s="27" t="s">
        <v>48</v>
      </c>
      <c r="F37" s="84">
        <f>ROUND((SUM(BG86:BG92)),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49</v>
      </c>
      <c r="F38" s="84">
        <f>ROUND((SUM(BH86:BH92)),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50</v>
      </c>
      <c r="F39" s="84">
        <f>ROUND((SUM(BI86:BI92)),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5" customHeight="1" x14ac:dyDescent="0.2">
      <c r="B41" s="33"/>
      <c r="C41" s="95"/>
      <c r="D41" s="96" t="s">
        <v>51</v>
      </c>
      <c r="E41" s="55"/>
      <c r="F41" s="55"/>
      <c r="G41" s="97" t="s">
        <v>52</v>
      </c>
      <c r="H41" s="98" t="s">
        <v>53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1" t="s">
        <v>120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7" t="s">
        <v>17</v>
      </c>
      <c r="L49" s="33"/>
    </row>
    <row r="50" spans="2:47" s="1" customFormat="1" ht="16.5" customHeight="1" x14ac:dyDescent="0.2">
      <c r="B50" s="33"/>
      <c r="E50" s="319" t="str">
        <f>E7</f>
        <v>Centrum robotiky v areálu VŠB-uznatelné náklady</v>
      </c>
      <c r="F50" s="320"/>
      <c r="G50" s="320"/>
      <c r="H50" s="320"/>
      <c r="L50" s="33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3"/>
      <c r="E52" s="319" t="s">
        <v>1364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7" t="s">
        <v>1365</v>
      </c>
      <c r="L53" s="33"/>
    </row>
    <row r="54" spans="2:47" s="1" customFormat="1" ht="16.5" customHeight="1" x14ac:dyDescent="0.2">
      <c r="B54" s="33"/>
      <c r="E54" s="311" t="str">
        <f>E11</f>
        <v>21027084 - Vedlejší a ostatní náklady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7" t="s">
        <v>22</v>
      </c>
      <c r="F56" s="25" t="str">
        <f>F14</f>
        <v>Ostrava - Poruba</v>
      </c>
      <c r="I56" s="27" t="s">
        <v>24</v>
      </c>
      <c r="J56" s="50" t="str">
        <f>IF(J14="","",J14)</f>
        <v>20. 7. 2021</v>
      </c>
      <c r="L56" s="33"/>
    </row>
    <row r="57" spans="2:47" s="1" customFormat="1" ht="6.95" customHeight="1" x14ac:dyDescent="0.2">
      <c r="B57" s="33"/>
      <c r="L57" s="33"/>
    </row>
    <row r="58" spans="2:47" s="1" customFormat="1" ht="25.7" customHeight="1" x14ac:dyDescent="0.2">
      <c r="B58" s="33"/>
      <c r="C58" s="27" t="s">
        <v>28</v>
      </c>
      <c r="F58" s="25" t="str">
        <f>E17</f>
        <v>VŠB- TU Ostrava</v>
      </c>
      <c r="I58" s="27" t="s">
        <v>34</v>
      </c>
      <c r="J58" s="31" t="str">
        <f>E23</f>
        <v>Archi Bim Ostrava - Pustkovec</v>
      </c>
      <c r="L58" s="33"/>
    </row>
    <row r="59" spans="2:47" s="1" customFormat="1" ht="15.2" customHeight="1" x14ac:dyDescent="0.2">
      <c r="B59" s="33"/>
      <c r="C59" s="27" t="s">
        <v>32</v>
      </c>
      <c r="F59" s="25" t="str">
        <f>IF(E20="","",E20)</f>
        <v>Vyplň údaj</v>
      </c>
      <c r="I59" s="27" t="s">
        <v>37</v>
      </c>
      <c r="J59" s="31" t="str">
        <f>E26</f>
        <v>Anna Mužná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101" t="s">
        <v>121</v>
      </c>
      <c r="D61" s="95"/>
      <c r="E61" s="95"/>
      <c r="F61" s="95"/>
      <c r="G61" s="95"/>
      <c r="H61" s="95"/>
      <c r="I61" s="95"/>
      <c r="J61" s="102" t="s">
        <v>122</v>
      </c>
      <c r="K61" s="95"/>
      <c r="L61" s="33"/>
    </row>
    <row r="62" spans="2:47" s="1" customFormat="1" ht="10.35" customHeight="1" x14ac:dyDescent="0.2">
      <c r="B62" s="33"/>
      <c r="L62" s="33"/>
    </row>
    <row r="63" spans="2:47" s="1" customFormat="1" ht="22.7" customHeight="1" x14ac:dyDescent="0.2">
      <c r="B63" s="33"/>
      <c r="C63" s="103" t="s">
        <v>73</v>
      </c>
      <c r="J63" s="64">
        <f>J86</f>
        <v>0</v>
      </c>
      <c r="L63" s="33"/>
      <c r="AU63" s="17" t="s">
        <v>123</v>
      </c>
    </row>
    <row r="64" spans="2:47" s="8" customFormat="1" ht="24.95" customHeight="1" x14ac:dyDescent="0.2">
      <c r="B64" s="104"/>
      <c r="D64" s="105" t="s">
        <v>1658</v>
      </c>
      <c r="E64" s="106"/>
      <c r="F64" s="106"/>
      <c r="G64" s="106"/>
      <c r="H64" s="106"/>
      <c r="I64" s="106"/>
      <c r="J64" s="107">
        <f>J87</f>
        <v>0</v>
      </c>
      <c r="L64" s="104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1" t="s">
        <v>142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7" t="s">
        <v>17</v>
      </c>
      <c r="L73" s="33"/>
    </row>
    <row r="74" spans="2:12" s="1" customFormat="1" ht="16.5" customHeight="1" x14ac:dyDescent="0.2">
      <c r="B74" s="33"/>
      <c r="E74" s="319" t="str">
        <f>E7</f>
        <v>Centrum robotiky v areálu VŠB-uznatelné náklady</v>
      </c>
      <c r="F74" s="320"/>
      <c r="G74" s="320"/>
      <c r="H74" s="320"/>
      <c r="L74" s="33"/>
    </row>
    <row r="75" spans="2:12" ht="12" customHeight="1" x14ac:dyDescent="0.2">
      <c r="B75" s="20"/>
      <c r="C75" s="27" t="s">
        <v>118</v>
      </c>
      <c r="L75" s="20"/>
    </row>
    <row r="76" spans="2:12" s="1" customFormat="1" ht="16.5" customHeight="1" x14ac:dyDescent="0.2">
      <c r="B76" s="33"/>
      <c r="E76" s="319" t="s">
        <v>1364</v>
      </c>
      <c r="F76" s="318"/>
      <c r="G76" s="318"/>
      <c r="H76" s="318"/>
      <c r="L76" s="33"/>
    </row>
    <row r="77" spans="2:12" s="1" customFormat="1" ht="12" customHeight="1" x14ac:dyDescent="0.2">
      <c r="B77" s="33"/>
      <c r="C77" s="27" t="s">
        <v>1365</v>
      </c>
      <c r="L77" s="33"/>
    </row>
    <row r="78" spans="2:12" s="1" customFormat="1" ht="16.5" customHeight="1" x14ac:dyDescent="0.2">
      <c r="B78" s="33"/>
      <c r="E78" s="311" t="str">
        <f>E11</f>
        <v>21027084 - Vedlejší a ostatní náklady</v>
      </c>
      <c r="F78" s="318"/>
      <c r="G78" s="318"/>
      <c r="H78" s="318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7" t="s">
        <v>22</v>
      </c>
      <c r="F80" s="25" t="str">
        <f>F14</f>
        <v>Ostrava - Poruba</v>
      </c>
      <c r="I80" s="27" t="s">
        <v>24</v>
      </c>
      <c r="J80" s="50" t="str">
        <f>IF(J14="","",J14)</f>
        <v>20. 7. 2021</v>
      </c>
      <c r="L80" s="33"/>
    </row>
    <row r="81" spans="2:65" s="1" customFormat="1" ht="6.95" customHeight="1" x14ac:dyDescent="0.2">
      <c r="B81" s="33"/>
      <c r="L81" s="33"/>
    </row>
    <row r="82" spans="2:65" s="1" customFormat="1" ht="25.7" customHeight="1" x14ac:dyDescent="0.2">
      <c r="B82" s="33"/>
      <c r="C82" s="27" t="s">
        <v>28</v>
      </c>
      <c r="F82" s="25" t="str">
        <f>E17</f>
        <v>VŠB- TU Ostrava</v>
      </c>
      <c r="I82" s="27" t="s">
        <v>34</v>
      </c>
      <c r="J82" s="31" t="str">
        <f>E23</f>
        <v>Archi Bim Ostrava - Pustkovec</v>
      </c>
      <c r="L82" s="33"/>
    </row>
    <row r="83" spans="2:65" s="1" customFormat="1" ht="15.2" customHeight="1" x14ac:dyDescent="0.2">
      <c r="B83" s="33"/>
      <c r="C83" s="27" t="s">
        <v>32</v>
      </c>
      <c r="F83" s="25" t="str">
        <f>IF(E20="","",E20)</f>
        <v>Vyplň údaj</v>
      </c>
      <c r="I83" s="27" t="s">
        <v>37</v>
      </c>
      <c r="J83" s="31" t="str">
        <f>E26</f>
        <v>Anna Mužná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2"/>
      <c r="C85" s="113" t="s">
        <v>143</v>
      </c>
      <c r="D85" s="114" t="s">
        <v>60</v>
      </c>
      <c r="E85" s="114" t="s">
        <v>56</v>
      </c>
      <c r="F85" s="114" t="s">
        <v>57</v>
      </c>
      <c r="G85" s="114" t="s">
        <v>144</v>
      </c>
      <c r="H85" s="114" t="s">
        <v>145</v>
      </c>
      <c r="I85" s="114" t="s">
        <v>146</v>
      </c>
      <c r="J85" s="114" t="s">
        <v>122</v>
      </c>
      <c r="K85" s="115" t="s">
        <v>147</v>
      </c>
      <c r="L85" s="112"/>
      <c r="M85" s="57" t="s">
        <v>3</v>
      </c>
      <c r="N85" s="58" t="s">
        <v>45</v>
      </c>
      <c r="O85" s="58" t="s">
        <v>148</v>
      </c>
      <c r="P85" s="58" t="s">
        <v>149</v>
      </c>
      <c r="Q85" s="58" t="s">
        <v>150</v>
      </c>
      <c r="R85" s="58" t="s">
        <v>151</v>
      </c>
      <c r="S85" s="58" t="s">
        <v>152</v>
      </c>
      <c r="T85" s="59" t="s">
        <v>153</v>
      </c>
    </row>
    <row r="86" spans="2:65" s="1" customFormat="1" ht="22.7" customHeight="1" x14ac:dyDescent="0.25">
      <c r="B86" s="33"/>
      <c r="C86" s="62" t="s">
        <v>154</v>
      </c>
      <c r="J86" s="116">
        <f>BK86</f>
        <v>0</v>
      </c>
      <c r="L86" s="33"/>
      <c r="M86" s="60"/>
      <c r="N86" s="51"/>
      <c r="O86" s="51"/>
      <c r="P86" s="117">
        <f>P87</f>
        <v>0</v>
      </c>
      <c r="Q86" s="51"/>
      <c r="R86" s="117">
        <f>R87</f>
        <v>0</v>
      </c>
      <c r="S86" s="51"/>
      <c r="T86" s="118">
        <f>T87</f>
        <v>0</v>
      </c>
      <c r="AT86" s="17" t="s">
        <v>74</v>
      </c>
      <c r="AU86" s="17" t="s">
        <v>123</v>
      </c>
      <c r="BK86" s="119">
        <f>BK87</f>
        <v>0</v>
      </c>
    </row>
    <row r="87" spans="2:65" s="11" customFormat="1" ht="26.1" customHeight="1" x14ac:dyDescent="0.2">
      <c r="B87" s="120"/>
      <c r="D87" s="121" t="s">
        <v>74</v>
      </c>
      <c r="E87" s="122" t="s">
        <v>1659</v>
      </c>
      <c r="F87" s="122" t="s">
        <v>1660</v>
      </c>
      <c r="I87" s="123"/>
      <c r="J87" s="124">
        <f>BK87</f>
        <v>0</v>
      </c>
      <c r="L87" s="120"/>
      <c r="M87" s="125"/>
      <c r="P87" s="126">
        <f>SUM(P88:P92)</f>
        <v>0</v>
      </c>
      <c r="R87" s="126">
        <f>SUM(R88:R92)</f>
        <v>0</v>
      </c>
      <c r="T87" s="127">
        <f>SUM(T88:T92)</f>
        <v>0</v>
      </c>
      <c r="AR87" s="121" t="s">
        <v>177</v>
      </c>
      <c r="AT87" s="128" t="s">
        <v>74</v>
      </c>
      <c r="AU87" s="128" t="s">
        <v>75</v>
      </c>
      <c r="AY87" s="121" t="s">
        <v>157</v>
      </c>
      <c r="BK87" s="129">
        <f>SUM(BK88:BK92)</f>
        <v>0</v>
      </c>
    </row>
    <row r="88" spans="2:65" s="1" customFormat="1" ht="16.5" customHeight="1" x14ac:dyDescent="0.2">
      <c r="B88" s="132"/>
      <c r="C88" s="133" t="s">
        <v>83</v>
      </c>
      <c r="D88" s="133" t="s">
        <v>161</v>
      </c>
      <c r="E88" s="134" t="s">
        <v>83</v>
      </c>
      <c r="F88" s="135" t="s">
        <v>1661</v>
      </c>
      <c r="G88" s="136" t="s">
        <v>1662</v>
      </c>
      <c r="H88" s="137">
        <v>1</v>
      </c>
      <c r="I88" s="138"/>
      <c r="J88" s="139">
        <f>ROUND(I88*H88,2)</f>
        <v>0</v>
      </c>
      <c r="K88" s="135" t="s">
        <v>444</v>
      </c>
      <c r="L88" s="33"/>
      <c r="M88" s="140" t="s">
        <v>3</v>
      </c>
      <c r="N88" s="141" t="s">
        <v>46</v>
      </c>
      <c r="P88" s="142">
        <f>O88*H88</f>
        <v>0</v>
      </c>
      <c r="Q88" s="142">
        <v>0</v>
      </c>
      <c r="R88" s="142">
        <f>Q88*H88</f>
        <v>0</v>
      </c>
      <c r="S88" s="142">
        <v>0</v>
      </c>
      <c r="T88" s="143">
        <f>S88*H88</f>
        <v>0</v>
      </c>
      <c r="AR88" s="144" t="s">
        <v>160</v>
      </c>
      <c r="AT88" s="144" t="s">
        <v>161</v>
      </c>
      <c r="AU88" s="144" t="s">
        <v>83</v>
      </c>
      <c r="AY88" s="17" t="s">
        <v>157</v>
      </c>
      <c r="BE88" s="145">
        <f>IF(N88="základní",J88,0)</f>
        <v>0</v>
      </c>
      <c r="BF88" s="145">
        <f>IF(N88="snížená",J88,0)</f>
        <v>0</v>
      </c>
      <c r="BG88" s="145">
        <f>IF(N88="zákl. přenesená",J88,0)</f>
        <v>0</v>
      </c>
      <c r="BH88" s="145">
        <f>IF(N88="sníž. přenesená",J88,0)</f>
        <v>0</v>
      </c>
      <c r="BI88" s="145">
        <f>IF(N88="nulová",J88,0)</f>
        <v>0</v>
      </c>
      <c r="BJ88" s="17" t="s">
        <v>83</v>
      </c>
      <c r="BK88" s="145">
        <f>ROUND(I88*H88,2)</f>
        <v>0</v>
      </c>
      <c r="BL88" s="17" t="s">
        <v>160</v>
      </c>
      <c r="BM88" s="144" t="s">
        <v>1663</v>
      </c>
    </row>
    <row r="89" spans="2:65" s="1" customFormat="1" ht="16.5" customHeight="1" x14ac:dyDescent="0.2">
      <c r="B89" s="132"/>
      <c r="C89" s="133" t="s">
        <v>85</v>
      </c>
      <c r="D89" s="133" t="s">
        <v>161</v>
      </c>
      <c r="E89" s="134" t="s">
        <v>85</v>
      </c>
      <c r="F89" s="135" t="s">
        <v>1664</v>
      </c>
      <c r="G89" s="136" t="s">
        <v>1662</v>
      </c>
      <c r="H89" s="137">
        <v>1</v>
      </c>
      <c r="I89" s="138"/>
      <c r="J89" s="139">
        <f>ROUND(I89*H89,2)</f>
        <v>0</v>
      </c>
      <c r="K89" s="135" t="s">
        <v>444</v>
      </c>
      <c r="L89" s="33"/>
      <c r="M89" s="140" t="s">
        <v>3</v>
      </c>
      <c r="N89" s="141" t="s">
        <v>46</v>
      </c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44" t="s">
        <v>160</v>
      </c>
      <c r="AT89" s="144" t="s">
        <v>161</v>
      </c>
      <c r="AU89" s="144" t="s">
        <v>83</v>
      </c>
      <c r="AY89" s="17" t="s">
        <v>157</v>
      </c>
      <c r="BE89" s="145">
        <f>IF(N89="základní",J89,0)</f>
        <v>0</v>
      </c>
      <c r="BF89" s="145">
        <f>IF(N89="snížená",J89,0)</f>
        <v>0</v>
      </c>
      <c r="BG89" s="145">
        <f>IF(N89="zákl. přenesená",J89,0)</f>
        <v>0</v>
      </c>
      <c r="BH89" s="145">
        <f>IF(N89="sníž. přenesená",J89,0)</f>
        <v>0</v>
      </c>
      <c r="BI89" s="145">
        <f>IF(N89="nulová",J89,0)</f>
        <v>0</v>
      </c>
      <c r="BJ89" s="17" t="s">
        <v>83</v>
      </c>
      <c r="BK89" s="145">
        <f>ROUND(I89*H89,2)</f>
        <v>0</v>
      </c>
      <c r="BL89" s="17" t="s">
        <v>160</v>
      </c>
      <c r="BM89" s="144" t="s">
        <v>1665</v>
      </c>
    </row>
    <row r="90" spans="2:65" s="1" customFormat="1" ht="16.5" customHeight="1" x14ac:dyDescent="0.2">
      <c r="B90" s="132"/>
      <c r="C90" s="133" t="s">
        <v>537</v>
      </c>
      <c r="D90" s="133" t="s">
        <v>161</v>
      </c>
      <c r="E90" s="134" t="s">
        <v>537</v>
      </c>
      <c r="F90" s="135" t="s">
        <v>1666</v>
      </c>
      <c r="G90" s="136" t="s">
        <v>1662</v>
      </c>
      <c r="H90" s="137">
        <v>1</v>
      </c>
      <c r="I90" s="138"/>
      <c r="J90" s="139">
        <f>ROUND(I90*H90,2)</f>
        <v>0</v>
      </c>
      <c r="K90" s="135" t="s">
        <v>444</v>
      </c>
      <c r="L90" s="33"/>
      <c r="M90" s="140" t="s">
        <v>3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160</v>
      </c>
      <c r="AT90" s="144" t="s">
        <v>161</v>
      </c>
      <c r="AU90" s="144" t="s">
        <v>83</v>
      </c>
      <c r="AY90" s="17" t="s">
        <v>157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83</v>
      </c>
      <c r="BK90" s="145">
        <f>ROUND(I90*H90,2)</f>
        <v>0</v>
      </c>
      <c r="BL90" s="17" t="s">
        <v>160</v>
      </c>
      <c r="BM90" s="144" t="s">
        <v>1667</v>
      </c>
    </row>
    <row r="91" spans="2:65" s="275" customFormat="1" ht="26.25" customHeight="1" x14ac:dyDescent="0.2">
      <c r="B91" s="132"/>
      <c r="C91" s="133" t="s">
        <v>160</v>
      </c>
      <c r="D91" s="133" t="s">
        <v>161</v>
      </c>
      <c r="E91" s="134" t="s">
        <v>160</v>
      </c>
      <c r="F91" s="135" t="s">
        <v>1856</v>
      </c>
      <c r="G91" s="136" t="s">
        <v>1662</v>
      </c>
      <c r="H91" s="137">
        <v>1</v>
      </c>
      <c r="I91" s="138"/>
      <c r="J91" s="139">
        <f>ROUND(I91*H91,2)</f>
        <v>0</v>
      </c>
      <c r="K91" s="135" t="s">
        <v>444</v>
      </c>
      <c r="L91" s="33"/>
      <c r="M91" s="140"/>
      <c r="N91" s="141"/>
      <c r="P91" s="142"/>
      <c r="Q91" s="142"/>
      <c r="R91" s="142"/>
      <c r="S91" s="142"/>
      <c r="T91" s="143"/>
      <c r="AR91" s="144"/>
      <c r="AT91" s="144"/>
      <c r="AU91" s="144"/>
      <c r="AY91" s="17"/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7">
        <v>1</v>
      </c>
      <c r="BK91" s="145">
        <f>ROUND(I91*H91,2)</f>
        <v>0</v>
      </c>
      <c r="BL91" s="17" t="s">
        <v>160</v>
      </c>
      <c r="BM91" s="144"/>
    </row>
    <row r="92" spans="2:65" s="1" customFormat="1" ht="16.5" customHeight="1" x14ac:dyDescent="0.2">
      <c r="B92" s="132"/>
      <c r="C92" s="133" t="s">
        <v>160</v>
      </c>
      <c r="D92" s="133" t="s">
        <v>161</v>
      </c>
      <c r="E92" s="134" t="s">
        <v>160</v>
      </c>
      <c r="F92" s="135" t="s">
        <v>1668</v>
      </c>
      <c r="G92" s="136" t="s">
        <v>1662</v>
      </c>
      <c r="H92" s="137">
        <v>1</v>
      </c>
      <c r="I92" s="138"/>
      <c r="J92" s="139">
        <f>ROUND(I92*H92,2)</f>
        <v>0</v>
      </c>
      <c r="K92" s="135" t="s">
        <v>444</v>
      </c>
      <c r="L92" s="33"/>
      <c r="M92" s="194" t="s">
        <v>3</v>
      </c>
      <c r="N92" s="195" t="s">
        <v>46</v>
      </c>
      <c r="O92" s="186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AR92" s="144" t="s">
        <v>160</v>
      </c>
      <c r="AT92" s="144" t="s">
        <v>161</v>
      </c>
      <c r="AU92" s="144" t="s">
        <v>83</v>
      </c>
      <c r="AY92" s="17" t="s">
        <v>157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7" t="s">
        <v>83</v>
      </c>
      <c r="BK92" s="145">
        <f>ROUND(I92*H92,2)</f>
        <v>0</v>
      </c>
      <c r="BL92" s="17" t="s">
        <v>160</v>
      </c>
      <c r="BM92" s="144" t="s">
        <v>1669</v>
      </c>
    </row>
    <row r="93" spans="2:65" s="1" customFormat="1" ht="6.95" customHeight="1" x14ac:dyDescent="0.2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33"/>
    </row>
  </sheetData>
  <autoFilter ref="C85:K92" xr:uid="{00000000-0009-0000-0000-00000B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18"/>
  <sheetViews>
    <sheetView showGridLines="0" zoomScale="110" zoomScaleNormal="110" workbookViewId="0"/>
  </sheetViews>
  <sheetFormatPr defaultColWidth="12" defaultRowHeight="11.25" x14ac:dyDescent="0.2"/>
  <cols>
    <col min="1" max="1" width="8.1640625" style="196" customWidth="1"/>
    <col min="2" max="2" width="1.6640625" style="196" customWidth="1"/>
    <col min="3" max="4" width="5" style="196" customWidth="1"/>
    <col min="5" max="5" width="11.6640625" style="196" customWidth="1"/>
    <col min="6" max="6" width="9.1640625" style="196" customWidth="1"/>
    <col min="7" max="7" width="5" style="196" customWidth="1"/>
    <col min="8" max="8" width="77.6640625" style="196" customWidth="1"/>
    <col min="9" max="10" width="20" style="196" customWidth="1"/>
    <col min="11" max="11" width="1.6640625" style="196" customWidth="1"/>
  </cols>
  <sheetData>
    <row r="1" spans="2:11" customFormat="1" ht="37.5" customHeight="1" x14ac:dyDescent="0.2"/>
    <row r="2" spans="2:11" customFormat="1" ht="7.5" customHeight="1" x14ac:dyDescent="0.2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5" customFormat="1" ht="45" customHeight="1" x14ac:dyDescent="0.2">
      <c r="B3" s="200"/>
      <c r="C3" s="323" t="s">
        <v>1670</v>
      </c>
      <c r="D3" s="323"/>
      <c r="E3" s="323"/>
      <c r="F3" s="323"/>
      <c r="G3" s="323"/>
      <c r="H3" s="323"/>
      <c r="I3" s="323"/>
      <c r="J3" s="323"/>
      <c r="K3" s="201"/>
    </row>
    <row r="4" spans="2:11" customFormat="1" ht="25.5" customHeight="1" x14ac:dyDescent="0.3">
      <c r="B4" s="202"/>
      <c r="C4" s="324" t="s">
        <v>1671</v>
      </c>
      <c r="D4" s="324"/>
      <c r="E4" s="324"/>
      <c r="F4" s="324"/>
      <c r="G4" s="324"/>
      <c r="H4" s="324"/>
      <c r="I4" s="324"/>
      <c r="J4" s="324"/>
      <c r="K4" s="203"/>
    </row>
    <row r="5" spans="2:11" customFormat="1" ht="5.25" customHeight="1" x14ac:dyDescent="0.2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customFormat="1" ht="15" customHeight="1" x14ac:dyDescent="0.2">
      <c r="B6" s="202"/>
      <c r="C6" s="322" t="s">
        <v>1672</v>
      </c>
      <c r="D6" s="322"/>
      <c r="E6" s="322"/>
      <c r="F6" s="322"/>
      <c r="G6" s="322"/>
      <c r="H6" s="322"/>
      <c r="I6" s="322"/>
      <c r="J6" s="322"/>
      <c r="K6" s="203"/>
    </row>
    <row r="7" spans="2:11" customFormat="1" ht="15" customHeight="1" x14ac:dyDescent="0.2">
      <c r="B7" s="206"/>
      <c r="C7" s="322" t="s">
        <v>1673</v>
      </c>
      <c r="D7" s="322"/>
      <c r="E7" s="322"/>
      <c r="F7" s="322"/>
      <c r="G7" s="322"/>
      <c r="H7" s="322"/>
      <c r="I7" s="322"/>
      <c r="J7" s="322"/>
      <c r="K7" s="203"/>
    </row>
    <row r="8" spans="2:11" customFormat="1" ht="12.75" customHeight="1" x14ac:dyDescent="0.2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customFormat="1" ht="15" customHeight="1" x14ac:dyDescent="0.2">
      <c r="B9" s="206"/>
      <c r="C9" s="322" t="s">
        <v>1674</v>
      </c>
      <c r="D9" s="322"/>
      <c r="E9" s="322"/>
      <c r="F9" s="322"/>
      <c r="G9" s="322"/>
      <c r="H9" s="322"/>
      <c r="I9" s="322"/>
      <c r="J9" s="322"/>
      <c r="K9" s="203"/>
    </row>
    <row r="10" spans="2:11" customFormat="1" ht="15" customHeight="1" x14ac:dyDescent="0.2">
      <c r="B10" s="206"/>
      <c r="C10" s="205"/>
      <c r="D10" s="322" t="s">
        <v>1675</v>
      </c>
      <c r="E10" s="322"/>
      <c r="F10" s="322"/>
      <c r="G10" s="322"/>
      <c r="H10" s="322"/>
      <c r="I10" s="322"/>
      <c r="J10" s="322"/>
      <c r="K10" s="203"/>
    </row>
    <row r="11" spans="2:11" customFormat="1" ht="15" customHeight="1" x14ac:dyDescent="0.2">
      <c r="B11" s="206"/>
      <c r="C11" s="207"/>
      <c r="D11" s="322" t="s">
        <v>1676</v>
      </c>
      <c r="E11" s="322"/>
      <c r="F11" s="322"/>
      <c r="G11" s="322"/>
      <c r="H11" s="322"/>
      <c r="I11" s="322"/>
      <c r="J11" s="322"/>
      <c r="K11" s="203"/>
    </row>
    <row r="12" spans="2:11" customFormat="1" ht="15" customHeight="1" x14ac:dyDescent="0.2">
      <c r="B12" s="206"/>
      <c r="C12" s="207"/>
      <c r="D12" s="205"/>
      <c r="E12" s="205"/>
      <c r="F12" s="205"/>
      <c r="G12" s="205"/>
      <c r="H12" s="205"/>
      <c r="I12" s="205"/>
      <c r="J12" s="205"/>
      <c r="K12" s="203"/>
    </row>
    <row r="13" spans="2:11" customFormat="1" ht="15" customHeight="1" x14ac:dyDescent="0.2">
      <c r="B13" s="206"/>
      <c r="C13" s="207"/>
      <c r="D13" s="208" t="s">
        <v>1677</v>
      </c>
      <c r="E13" s="205"/>
      <c r="F13" s="205"/>
      <c r="G13" s="205"/>
      <c r="H13" s="205"/>
      <c r="I13" s="205"/>
      <c r="J13" s="205"/>
      <c r="K13" s="203"/>
    </row>
    <row r="14" spans="2:11" customFormat="1" ht="12.75" customHeight="1" x14ac:dyDescent="0.2">
      <c r="B14" s="206"/>
      <c r="C14" s="207"/>
      <c r="D14" s="207"/>
      <c r="E14" s="207"/>
      <c r="F14" s="207"/>
      <c r="G14" s="207"/>
      <c r="H14" s="207"/>
      <c r="I14" s="207"/>
      <c r="J14" s="207"/>
      <c r="K14" s="203"/>
    </row>
    <row r="15" spans="2:11" customFormat="1" ht="15" customHeight="1" x14ac:dyDescent="0.2">
      <c r="B15" s="206"/>
      <c r="C15" s="207"/>
      <c r="D15" s="322" t="s">
        <v>1678</v>
      </c>
      <c r="E15" s="322"/>
      <c r="F15" s="322"/>
      <c r="G15" s="322"/>
      <c r="H15" s="322"/>
      <c r="I15" s="322"/>
      <c r="J15" s="322"/>
      <c r="K15" s="203"/>
    </row>
    <row r="16" spans="2:11" customFormat="1" ht="15" customHeight="1" x14ac:dyDescent="0.2">
      <c r="B16" s="206"/>
      <c r="C16" s="207"/>
      <c r="D16" s="322" t="s">
        <v>1679</v>
      </c>
      <c r="E16" s="322"/>
      <c r="F16" s="322"/>
      <c r="G16" s="322"/>
      <c r="H16" s="322"/>
      <c r="I16" s="322"/>
      <c r="J16" s="322"/>
      <c r="K16" s="203"/>
    </row>
    <row r="17" spans="2:11" customFormat="1" ht="15" customHeight="1" x14ac:dyDescent="0.2">
      <c r="B17" s="206"/>
      <c r="C17" s="207"/>
      <c r="D17" s="322" t="s">
        <v>1680</v>
      </c>
      <c r="E17" s="322"/>
      <c r="F17" s="322"/>
      <c r="G17" s="322"/>
      <c r="H17" s="322"/>
      <c r="I17" s="322"/>
      <c r="J17" s="322"/>
      <c r="K17" s="203"/>
    </row>
    <row r="18" spans="2:11" customFormat="1" ht="15" customHeight="1" x14ac:dyDescent="0.2">
      <c r="B18" s="206"/>
      <c r="C18" s="207"/>
      <c r="D18" s="207"/>
      <c r="E18" s="209" t="s">
        <v>82</v>
      </c>
      <c r="F18" s="322" t="s">
        <v>1681</v>
      </c>
      <c r="G18" s="322"/>
      <c r="H18" s="322"/>
      <c r="I18" s="322"/>
      <c r="J18" s="322"/>
      <c r="K18" s="203"/>
    </row>
    <row r="19" spans="2:11" customFormat="1" ht="15" customHeight="1" x14ac:dyDescent="0.2">
      <c r="B19" s="206"/>
      <c r="C19" s="207"/>
      <c r="D19" s="207"/>
      <c r="E19" s="209" t="s">
        <v>1682</v>
      </c>
      <c r="F19" s="322" t="s">
        <v>1683</v>
      </c>
      <c r="G19" s="322"/>
      <c r="H19" s="322"/>
      <c r="I19" s="322"/>
      <c r="J19" s="322"/>
      <c r="K19" s="203"/>
    </row>
    <row r="20" spans="2:11" customFormat="1" ht="15" customHeight="1" x14ac:dyDescent="0.2">
      <c r="B20" s="206"/>
      <c r="C20" s="207"/>
      <c r="D20" s="207"/>
      <c r="E20" s="209" t="s">
        <v>1684</v>
      </c>
      <c r="F20" s="322" t="s">
        <v>1685</v>
      </c>
      <c r="G20" s="322"/>
      <c r="H20" s="322"/>
      <c r="I20" s="322"/>
      <c r="J20" s="322"/>
      <c r="K20" s="203"/>
    </row>
    <row r="21" spans="2:11" customFormat="1" ht="15" customHeight="1" x14ac:dyDescent="0.2">
      <c r="B21" s="206"/>
      <c r="C21" s="207"/>
      <c r="D21" s="207"/>
      <c r="E21" s="209" t="s">
        <v>1686</v>
      </c>
      <c r="F21" s="322" t="s">
        <v>115</v>
      </c>
      <c r="G21" s="322"/>
      <c r="H21" s="322"/>
      <c r="I21" s="322"/>
      <c r="J21" s="322"/>
      <c r="K21" s="203"/>
    </row>
    <row r="22" spans="2:11" customFormat="1" ht="15" customHeight="1" x14ac:dyDescent="0.2">
      <c r="B22" s="206"/>
      <c r="C22" s="207"/>
      <c r="D22" s="207"/>
      <c r="E22" s="209" t="s">
        <v>1687</v>
      </c>
      <c r="F22" s="322" t="s">
        <v>1518</v>
      </c>
      <c r="G22" s="322"/>
      <c r="H22" s="322"/>
      <c r="I22" s="322"/>
      <c r="J22" s="322"/>
      <c r="K22" s="203"/>
    </row>
    <row r="23" spans="2:11" customFormat="1" ht="15" customHeight="1" x14ac:dyDescent="0.2">
      <c r="B23" s="206"/>
      <c r="C23" s="207"/>
      <c r="D23" s="207"/>
      <c r="E23" s="209" t="s">
        <v>106</v>
      </c>
      <c r="F23" s="322" t="s">
        <v>1688</v>
      </c>
      <c r="G23" s="322"/>
      <c r="H23" s="322"/>
      <c r="I23" s="322"/>
      <c r="J23" s="322"/>
      <c r="K23" s="203"/>
    </row>
    <row r="24" spans="2:11" customFormat="1" ht="12.75" customHeight="1" x14ac:dyDescent="0.2">
      <c r="B24" s="206"/>
      <c r="C24" s="207"/>
      <c r="D24" s="207"/>
      <c r="E24" s="207"/>
      <c r="F24" s="207"/>
      <c r="G24" s="207"/>
      <c r="H24" s="207"/>
      <c r="I24" s="207"/>
      <c r="J24" s="207"/>
      <c r="K24" s="203"/>
    </row>
    <row r="25" spans="2:11" customFormat="1" ht="15" customHeight="1" x14ac:dyDescent="0.2">
      <c r="B25" s="206"/>
      <c r="C25" s="322" t="s">
        <v>1689</v>
      </c>
      <c r="D25" s="322"/>
      <c r="E25" s="322"/>
      <c r="F25" s="322"/>
      <c r="G25" s="322"/>
      <c r="H25" s="322"/>
      <c r="I25" s="322"/>
      <c r="J25" s="322"/>
      <c r="K25" s="203"/>
    </row>
    <row r="26" spans="2:11" customFormat="1" ht="15" customHeight="1" x14ac:dyDescent="0.2">
      <c r="B26" s="206"/>
      <c r="C26" s="322" t="s">
        <v>1690</v>
      </c>
      <c r="D26" s="322"/>
      <c r="E26" s="322"/>
      <c r="F26" s="322"/>
      <c r="G26" s="322"/>
      <c r="H26" s="322"/>
      <c r="I26" s="322"/>
      <c r="J26" s="322"/>
      <c r="K26" s="203"/>
    </row>
    <row r="27" spans="2:11" customFormat="1" ht="15" customHeight="1" x14ac:dyDescent="0.2">
      <c r="B27" s="206"/>
      <c r="C27" s="205"/>
      <c r="D27" s="322" t="s">
        <v>1691</v>
      </c>
      <c r="E27" s="322"/>
      <c r="F27" s="322"/>
      <c r="G27" s="322"/>
      <c r="H27" s="322"/>
      <c r="I27" s="322"/>
      <c r="J27" s="322"/>
      <c r="K27" s="203"/>
    </row>
    <row r="28" spans="2:11" customFormat="1" ht="15" customHeight="1" x14ac:dyDescent="0.2">
      <c r="B28" s="206"/>
      <c r="C28" s="207"/>
      <c r="D28" s="322" t="s">
        <v>1692</v>
      </c>
      <c r="E28" s="322"/>
      <c r="F28" s="322"/>
      <c r="G28" s="322"/>
      <c r="H28" s="322"/>
      <c r="I28" s="322"/>
      <c r="J28" s="322"/>
      <c r="K28" s="203"/>
    </row>
    <row r="29" spans="2:11" customFormat="1" ht="12.75" customHeight="1" x14ac:dyDescent="0.2">
      <c r="B29" s="206"/>
      <c r="C29" s="207"/>
      <c r="D29" s="207"/>
      <c r="E29" s="207"/>
      <c r="F29" s="207"/>
      <c r="G29" s="207"/>
      <c r="H29" s="207"/>
      <c r="I29" s="207"/>
      <c r="J29" s="207"/>
      <c r="K29" s="203"/>
    </row>
    <row r="30" spans="2:11" customFormat="1" ht="15" customHeight="1" x14ac:dyDescent="0.2">
      <c r="B30" s="206"/>
      <c r="C30" s="207"/>
      <c r="D30" s="322" t="s">
        <v>1693</v>
      </c>
      <c r="E30" s="322"/>
      <c r="F30" s="322"/>
      <c r="G30" s="322"/>
      <c r="H30" s="322"/>
      <c r="I30" s="322"/>
      <c r="J30" s="322"/>
      <c r="K30" s="203"/>
    </row>
    <row r="31" spans="2:11" customFormat="1" ht="15" customHeight="1" x14ac:dyDescent="0.2">
      <c r="B31" s="206"/>
      <c r="C31" s="207"/>
      <c r="D31" s="322" t="s">
        <v>1694</v>
      </c>
      <c r="E31" s="322"/>
      <c r="F31" s="322"/>
      <c r="G31" s="322"/>
      <c r="H31" s="322"/>
      <c r="I31" s="322"/>
      <c r="J31" s="322"/>
      <c r="K31" s="203"/>
    </row>
    <row r="32" spans="2:11" customFormat="1" ht="12.75" customHeight="1" x14ac:dyDescent="0.2">
      <c r="B32" s="206"/>
      <c r="C32" s="207"/>
      <c r="D32" s="207"/>
      <c r="E32" s="207"/>
      <c r="F32" s="207"/>
      <c r="G32" s="207"/>
      <c r="H32" s="207"/>
      <c r="I32" s="207"/>
      <c r="J32" s="207"/>
      <c r="K32" s="203"/>
    </row>
    <row r="33" spans="2:11" customFormat="1" ht="15" customHeight="1" x14ac:dyDescent="0.2">
      <c r="B33" s="206"/>
      <c r="C33" s="207"/>
      <c r="D33" s="322" t="s">
        <v>1695</v>
      </c>
      <c r="E33" s="322"/>
      <c r="F33" s="322"/>
      <c r="G33" s="322"/>
      <c r="H33" s="322"/>
      <c r="I33" s="322"/>
      <c r="J33" s="322"/>
      <c r="K33" s="203"/>
    </row>
    <row r="34" spans="2:11" customFormat="1" ht="15" customHeight="1" x14ac:dyDescent="0.2">
      <c r="B34" s="206"/>
      <c r="C34" s="207"/>
      <c r="D34" s="322" t="s">
        <v>1696</v>
      </c>
      <c r="E34" s="322"/>
      <c r="F34" s="322"/>
      <c r="G34" s="322"/>
      <c r="H34" s="322"/>
      <c r="I34" s="322"/>
      <c r="J34" s="322"/>
      <c r="K34" s="203"/>
    </row>
    <row r="35" spans="2:11" customFormat="1" ht="15" customHeight="1" x14ac:dyDescent="0.2">
      <c r="B35" s="206"/>
      <c r="C35" s="207"/>
      <c r="D35" s="322" t="s">
        <v>1697</v>
      </c>
      <c r="E35" s="322"/>
      <c r="F35" s="322"/>
      <c r="G35" s="322"/>
      <c r="H35" s="322"/>
      <c r="I35" s="322"/>
      <c r="J35" s="322"/>
      <c r="K35" s="203"/>
    </row>
    <row r="36" spans="2:11" customFormat="1" ht="15" customHeight="1" x14ac:dyDescent="0.2">
      <c r="B36" s="206"/>
      <c r="C36" s="207"/>
      <c r="D36" s="205"/>
      <c r="E36" s="208" t="s">
        <v>143</v>
      </c>
      <c r="F36" s="205"/>
      <c r="G36" s="322" t="s">
        <v>1698</v>
      </c>
      <c r="H36" s="322"/>
      <c r="I36" s="322"/>
      <c r="J36" s="322"/>
      <c r="K36" s="203"/>
    </row>
    <row r="37" spans="2:11" customFormat="1" ht="30.75" customHeight="1" x14ac:dyDescent="0.2">
      <c r="B37" s="206"/>
      <c r="C37" s="207"/>
      <c r="D37" s="205"/>
      <c r="E37" s="208" t="s">
        <v>1699</v>
      </c>
      <c r="F37" s="205"/>
      <c r="G37" s="322" t="s">
        <v>1700</v>
      </c>
      <c r="H37" s="322"/>
      <c r="I37" s="322"/>
      <c r="J37" s="322"/>
      <c r="K37" s="203"/>
    </row>
    <row r="38" spans="2:11" customFormat="1" ht="15" customHeight="1" x14ac:dyDescent="0.2">
      <c r="B38" s="206"/>
      <c r="C38" s="207"/>
      <c r="D38" s="205"/>
      <c r="E38" s="208" t="s">
        <v>56</v>
      </c>
      <c r="F38" s="205"/>
      <c r="G38" s="322" t="s">
        <v>1701</v>
      </c>
      <c r="H38" s="322"/>
      <c r="I38" s="322"/>
      <c r="J38" s="322"/>
      <c r="K38" s="203"/>
    </row>
    <row r="39" spans="2:11" customFormat="1" ht="15" customHeight="1" x14ac:dyDescent="0.2">
      <c r="B39" s="206"/>
      <c r="C39" s="207"/>
      <c r="D39" s="205"/>
      <c r="E39" s="208" t="s">
        <v>57</v>
      </c>
      <c r="F39" s="205"/>
      <c r="G39" s="322" t="s">
        <v>1702</v>
      </c>
      <c r="H39" s="322"/>
      <c r="I39" s="322"/>
      <c r="J39" s="322"/>
      <c r="K39" s="203"/>
    </row>
    <row r="40" spans="2:11" customFormat="1" ht="15" customHeight="1" x14ac:dyDescent="0.2">
      <c r="B40" s="206"/>
      <c r="C40" s="207"/>
      <c r="D40" s="205"/>
      <c r="E40" s="208" t="s">
        <v>144</v>
      </c>
      <c r="F40" s="205"/>
      <c r="G40" s="322" t="s">
        <v>1703</v>
      </c>
      <c r="H40" s="322"/>
      <c r="I40" s="322"/>
      <c r="J40" s="322"/>
      <c r="K40" s="203"/>
    </row>
    <row r="41" spans="2:11" customFormat="1" ht="15" customHeight="1" x14ac:dyDescent="0.2">
      <c r="B41" s="206"/>
      <c r="C41" s="207"/>
      <c r="D41" s="205"/>
      <c r="E41" s="208" t="s">
        <v>145</v>
      </c>
      <c r="F41" s="205"/>
      <c r="G41" s="322" t="s">
        <v>1704</v>
      </c>
      <c r="H41" s="322"/>
      <c r="I41" s="322"/>
      <c r="J41" s="322"/>
      <c r="K41" s="203"/>
    </row>
    <row r="42" spans="2:11" customFormat="1" ht="15" customHeight="1" x14ac:dyDescent="0.2">
      <c r="B42" s="206"/>
      <c r="C42" s="207"/>
      <c r="D42" s="205"/>
      <c r="E42" s="208" t="s">
        <v>1705</v>
      </c>
      <c r="F42" s="205"/>
      <c r="G42" s="322" t="s">
        <v>1706</v>
      </c>
      <c r="H42" s="322"/>
      <c r="I42" s="322"/>
      <c r="J42" s="322"/>
      <c r="K42" s="203"/>
    </row>
    <row r="43" spans="2:11" customFormat="1" ht="15" customHeight="1" x14ac:dyDescent="0.2">
      <c r="B43" s="206"/>
      <c r="C43" s="207"/>
      <c r="D43" s="205"/>
      <c r="E43" s="208"/>
      <c r="F43" s="205"/>
      <c r="G43" s="322" t="s">
        <v>1707</v>
      </c>
      <c r="H43" s="322"/>
      <c r="I43" s="322"/>
      <c r="J43" s="322"/>
      <c r="K43" s="203"/>
    </row>
    <row r="44" spans="2:11" customFormat="1" ht="15" customHeight="1" x14ac:dyDescent="0.2">
      <c r="B44" s="206"/>
      <c r="C44" s="207"/>
      <c r="D44" s="205"/>
      <c r="E44" s="208" t="s">
        <v>1708</v>
      </c>
      <c r="F44" s="205"/>
      <c r="G44" s="322" t="s">
        <v>1709</v>
      </c>
      <c r="H44" s="322"/>
      <c r="I44" s="322"/>
      <c r="J44" s="322"/>
      <c r="K44" s="203"/>
    </row>
    <row r="45" spans="2:11" customFormat="1" ht="15" customHeight="1" x14ac:dyDescent="0.2">
      <c r="B45" s="206"/>
      <c r="C45" s="207"/>
      <c r="D45" s="205"/>
      <c r="E45" s="208" t="s">
        <v>147</v>
      </c>
      <c r="F45" s="205"/>
      <c r="G45" s="322" t="s">
        <v>1710</v>
      </c>
      <c r="H45" s="322"/>
      <c r="I45" s="322"/>
      <c r="J45" s="322"/>
      <c r="K45" s="203"/>
    </row>
    <row r="46" spans="2:11" customFormat="1" ht="12.75" customHeight="1" x14ac:dyDescent="0.2">
      <c r="B46" s="206"/>
      <c r="C46" s="207"/>
      <c r="D46" s="205"/>
      <c r="E46" s="205"/>
      <c r="F46" s="205"/>
      <c r="G46" s="205"/>
      <c r="H46" s="205"/>
      <c r="I46" s="205"/>
      <c r="J46" s="205"/>
      <c r="K46" s="203"/>
    </row>
    <row r="47" spans="2:11" customFormat="1" ht="15" customHeight="1" x14ac:dyDescent="0.2">
      <c r="B47" s="206"/>
      <c r="C47" s="207"/>
      <c r="D47" s="322" t="s">
        <v>1711</v>
      </c>
      <c r="E47" s="322"/>
      <c r="F47" s="322"/>
      <c r="G47" s="322"/>
      <c r="H47" s="322"/>
      <c r="I47" s="322"/>
      <c r="J47" s="322"/>
      <c r="K47" s="203"/>
    </row>
    <row r="48" spans="2:11" customFormat="1" ht="15" customHeight="1" x14ac:dyDescent="0.2">
      <c r="B48" s="206"/>
      <c r="C48" s="207"/>
      <c r="D48" s="207"/>
      <c r="E48" s="322" t="s">
        <v>1712</v>
      </c>
      <c r="F48" s="322"/>
      <c r="G48" s="322"/>
      <c r="H48" s="322"/>
      <c r="I48" s="322"/>
      <c r="J48" s="322"/>
      <c r="K48" s="203"/>
    </row>
    <row r="49" spans="2:11" customFormat="1" ht="15" customHeight="1" x14ac:dyDescent="0.2">
      <c r="B49" s="206"/>
      <c r="C49" s="207"/>
      <c r="D49" s="207"/>
      <c r="E49" s="322" t="s">
        <v>1713</v>
      </c>
      <c r="F49" s="322"/>
      <c r="G49" s="322"/>
      <c r="H49" s="322"/>
      <c r="I49" s="322"/>
      <c r="J49" s="322"/>
      <c r="K49" s="203"/>
    </row>
    <row r="50" spans="2:11" customFormat="1" ht="15" customHeight="1" x14ac:dyDescent="0.2">
      <c r="B50" s="206"/>
      <c r="C50" s="207"/>
      <c r="D50" s="207"/>
      <c r="E50" s="322" t="s">
        <v>1714</v>
      </c>
      <c r="F50" s="322"/>
      <c r="G50" s="322"/>
      <c r="H50" s="322"/>
      <c r="I50" s="322"/>
      <c r="J50" s="322"/>
      <c r="K50" s="203"/>
    </row>
    <row r="51" spans="2:11" customFormat="1" ht="15" customHeight="1" x14ac:dyDescent="0.2">
      <c r="B51" s="206"/>
      <c r="C51" s="207"/>
      <c r="D51" s="322" t="s">
        <v>1715</v>
      </c>
      <c r="E51" s="322"/>
      <c r="F51" s="322"/>
      <c r="G51" s="322"/>
      <c r="H51" s="322"/>
      <c r="I51" s="322"/>
      <c r="J51" s="322"/>
      <c r="K51" s="203"/>
    </row>
    <row r="52" spans="2:11" customFormat="1" ht="25.5" customHeight="1" x14ac:dyDescent="0.3">
      <c r="B52" s="202"/>
      <c r="C52" s="324" t="s">
        <v>1716</v>
      </c>
      <c r="D52" s="324"/>
      <c r="E52" s="324"/>
      <c r="F52" s="324"/>
      <c r="G52" s="324"/>
      <c r="H52" s="324"/>
      <c r="I52" s="324"/>
      <c r="J52" s="324"/>
      <c r="K52" s="203"/>
    </row>
    <row r="53" spans="2:11" customFormat="1" ht="5.25" customHeight="1" x14ac:dyDescent="0.2">
      <c r="B53" s="202"/>
      <c r="C53" s="204"/>
      <c r="D53" s="204"/>
      <c r="E53" s="204"/>
      <c r="F53" s="204"/>
      <c r="G53" s="204"/>
      <c r="H53" s="204"/>
      <c r="I53" s="204"/>
      <c r="J53" s="204"/>
      <c r="K53" s="203"/>
    </row>
    <row r="54" spans="2:11" customFormat="1" ht="15" customHeight="1" x14ac:dyDescent="0.2">
      <c r="B54" s="202"/>
      <c r="C54" s="322" t="s">
        <v>1717</v>
      </c>
      <c r="D54" s="322"/>
      <c r="E54" s="322"/>
      <c r="F54" s="322"/>
      <c r="G54" s="322"/>
      <c r="H54" s="322"/>
      <c r="I54" s="322"/>
      <c r="J54" s="322"/>
      <c r="K54" s="203"/>
    </row>
    <row r="55" spans="2:11" customFormat="1" ht="15" customHeight="1" x14ac:dyDescent="0.2">
      <c r="B55" s="202"/>
      <c r="C55" s="322" t="s">
        <v>1718</v>
      </c>
      <c r="D55" s="322"/>
      <c r="E55" s="322"/>
      <c r="F55" s="322"/>
      <c r="G55" s="322"/>
      <c r="H55" s="322"/>
      <c r="I55" s="322"/>
      <c r="J55" s="322"/>
      <c r="K55" s="203"/>
    </row>
    <row r="56" spans="2:11" customFormat="1" ht="12.75" customHeight="1" x14ac:dyDescent="0.2">
      <c r="B56" s="202"/>
      <c r="C56" s="205"/>
      <c r="D56" s="205"/>
      <c r="E56" s="205"/>
      <c r="F56" s="205"/>
      <c r="G56" s="205"/>
      <c r="H56" s="205"/>
      <c r="I56" s="205"/>
      <c r="J56" s="205"/>
      <c r="K56" s="203"/>
    </row>
    <row r="57" spans="2:11" customFormat="1" ht="15" customHeight="1" x14ac:dyDescent="0.2">
      <c r="B57" s="202"/>
      <c r="C57" s="322" t="s">
        <v>1719</v>
      </c>
      <c r="D57" s="322"/>
      <c r="E57" s="322"/>
      <c r="F57" s="322"/>
      <c r="G57" s="322"/>
      <c r="H57" s="322"/>
      <c r="I57" s="322"/>
      <c r="J57" s="322"/>
      <c r="K57" s="203"/>
    </row>
    <row r="58" spans="2:11" customFormat="1" ht="15" customHeight="1" x14ac:dyDescent="0.2">
      <c r="B58" s="202"/>
      <c r="C58" s="207"/>
      <c r="D58" s="322" t="s">
        <v>1720</v>
      </c>
      <c r="E58" s="322"/>
      <c r="F58" s="322"/>
      <c r="G58" s="322"/>
      <c r="H58" s="322"/>
      <c r="I58" s="322"/>
      <c r="J58" s="322"/>
      <c r="K58" s="203"/>
    </row>
    <row r="59" spans="2:11" customFormat="1" ht="15" customHeight="1" x14ac:dyDescent="0.2">
      <c r="B59" s="202"/>
      <c r="C59" s="207"/>
      <c r="D59" s="322" t="s">
        <v>1721</v>
      </c>
      <c r="E59" s="322"/>
      <c r="F59" s="322"/>
      <c r="G59" s="322"/>
      <c r="H59" s="322"/>
      <c r="I59" s="322"/>
      <c r="J59" s="322"/>
      <c r="K59" s="203"/>
    </row>
    <row r="60" spans="2:11" customFormat="1" ht="15" customHeight="1" x14ac:dyDescent="0.2">
      <c r="B60" s="202"/>
      <c r="C60" s="207"/>
      <c r="D60" s="322" t="s">
        <v>1722</v>
      </c>
      <c r="E60" s="322"/>
      <c r="F60" s="322"/>
      <c r="G60" s="322"/>
      <c r="H60" s="322"/>
      <c r="I60" s="322"/>
      <c r="J60" s="322"/>
      <c r="K60" s="203"/>
    </row>
    <row r="61" spans="2:11" customFormat="1" ht="15" customHeight="1" x14ac:dyDescent="0.2">
      <c r="B61" s="202"/>
      <c r="C61" s="207"/>
      <c r="D61" s="322" t="s">
        <v>1723</v>
      </c>
      <c r="E61" s="322"/>
      <c r="F61" s="322"/>
      <c r="G61" s="322"/>
      <c r="H61" s="322"/>
      <c r="I61" s="322"/>
      <c r="J61" s="322"/>
      <c r="K61" s="203"/>
    </row>
    <row r="62" spans="2:11" customFormat="1" ht="15" customHeight="1" x14ac:dyDescent="0.2">
      <c r="B62" s="202"/>
      <c r="C62" s="207"/>
      <c r="D62" s="326" t="s">
        <v>1724</v>
      </c>
      <c r="E62" s="326"/>
      <c r="F62" s="326"/>
      <c r="G62" s="326"/>
      <c r="H62" s="326"/>
      <c r="I62" s="326"/>
      <c r="J62" s="326"/>
      <c r="K62" s="203"/>
    </row>
    <row r="63" spans="2:11" customFormat="1" ht="15" customHeight="1" x14ac:dyDescent="0.2">
      <c r="B63" s="202"/>
      <c r="C63" s="207"/>
      <c r="D63" s="322" t="s">
        <v>1725</v>
      </c>
      <c r="E63" s="322"/>
      <c r="F63" s="322"/>
      <c r="G63" s="322"/>
      <c r="H63" s="322"/>
      <c r="I63" s="322"/>
      <c r="J63" s="322"/>
      <c r="K63" s="203"/>
    </row>
    <row r="64" spans="2:11" customFormat="1" ht="12.75" customHeight="1" x14ac:dyDescent="0.2">
      <c r="B64" s="202"/>
      <c r="C64" s="207"/>
      <c r="D64" s="207"/>
      <c r="E64" s="210"/>
      <c r="F64" s="207"/>
      <c r="G64" s="207"/>
      <c r="H64" s="207"/>
      <c r="I64" s="207"/>
      <c r="J64" s="207"/>
      <c r="K64" s="203"/>
    </row>
    <row r="65" spans="2:11" customFormat="1" ht="15" customHeight="1" x14ac:dyDescent="0.2">
      <c r="B65" s="202"/>
      <c r="C65" s="207"/>
      <c r="D65" s="322" t="s">
        <v>1726</v>
      </c>
      <c r="E65" s="322"/>
      <c r="F65" s="322"/>
      <c r="G65" s="322"/>
      <c r="H65" s="322"/>
      <c r="I65" s="322"/>
      <c r="J65" s="322"/>
      <c r="K65" s="203"/>
    </row>
    <row r="66" spans="2:11" customFormat="1" ht="15" customHeight="1" x14ac:dyDescent="0.2">
      <c r="B66" s="202"/>
      <c r="C66" s="207"/>
      <c r="D66" s="326" t="s">
        <v>1727</v>
      </c>
      <c r="E66" s="326"/>
      <c r="F66" s="326"/>
      <c r="G66" s="326"/>
      <c r="H66" s="326"/>
      <c r="I66" s="326"/>
      <c r="J66" s="326"/>
      <c r="K66" s="203"/>
    </row>
    <row r="67" spans="2:11" customFormat="1" ht="15" customHeight="1" x14ac:dyDescent="0.2">
      <c r="B67" s="202"/>
      <c r="C67" s="207"/>
      <c r="D67" s="322" t="s">
        <v>1728</v>
      </c>
      <c r="E67" s="322"/>
      <c r="F67" s="322"/>
      <c r="G67" s="322"/>
      <c r="H67" s="322"/>
      <c r="I67" s="322"/>
      <c r="J67" s="322"/>
      <c r="K67" s="203"/>
    </row>
    <row r="68" spans="2:11" customFormat="1" ht="15" customHeight="1" x14ac:dyDescent="0.2">
      <c r="B68" s="202"/>
      <c r="C68" s="207"/>
      <c r="D68" s="322" t="s">
        <v>1729</v>
      </c>
      <c r="E68" s="322"/>
      <c r="F68" s="322"/>
      <c r="G68" s="322"/>
      <c r="H68" s="322"/>
      <c r="I68" s="322"/>
      <c r="J68" s="322"/>
      <c r="K68" s="203"/>
    </row>
    <row r="69" spans="2:11" customFormat="1" ht="15" customHeight="1" x14ac:dyDescent="0.2">
      <c r="B69" s="202"/>
      <c r="C69" s="207"/>
      <c r="D69" s="322" t="s">
        <v>1730</v>
      </c>
      <c r="E69" s="322"/>
      <c r="F69" s="322"/>
      <c r="G69" s="322"/>
      <c r="H69" s="322"/>
      <c r="I69" s="322"/>
      <c r="J69" s="322"/>
      <c r="K69" s="203"/>
    </row>
    <row r="70" spans="2:11" customFormat="1" ht="15" customHeight="1" x14ac:dyDescent="0.2">
      <c r="B70" s="202"/>
      <c r="C70" s="207"/>
      <c r="D70" s="322" t="s">
        <v>1731</v>
      </c>
      <c r="E70" s="322"/>
      <c r="F70" s="322"/>
      <c r="G70" s="322"/>
      <c r="H70" s="322"/>
      <c r="I70" s="322"/>
      <c r="J70" s="322"/>
      <c r="K70" s="203"/>
    </row>
    <row r="71" spans="2:11" customFormat="1" ht="12.75" customHeight="1" x14ac:dyDescent="0.2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pans="2:11" customFormat="1" ht="18.75" customHeight="1" x14ac:dyDescent="0.2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customFormat="1" ht="18.75" customHeight="1" x14ac:dyDescent="0.2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pans="2:11" customFormat="1" ht="7.5" customHeight="1" x14ac:dyDescent="0.2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pans="2:11" customFormat="1" ht="45" customHeight="1" x14ac:dyDescent="0.2">
      <c r="B75" s="219"/>
      <c r="C75" s="325" t="s">
        <v>1732</v>
      </c>
      <c r="D75" s="325"/>
      <c r="E75" s="325"/>
      <c r="F75" s="325"/>
      <c r="G75" s="325"/>
      <c r="H75" s="325"/>
      <c r="I75" s="325"/>
      <c r="J75" s="325"/>
      <c r="K75" s="220"/>
    </row>
    <row r="76" spans="2:11" customFormat="1" ht="17.25" customHeight="1" x14ac:dyDescent="0.2">
      <c r="B76" s="219"/>
      <c r="C76" s="221" t="s">
        <v>1733</v>
      </c>
      <c r="D76" s="221"/>
      <c r="E76" s="221"/>
      <c r="F76" s="221" t="s">
        <v>1734</v>
      </c>
      <c r="G76" s="222"/>
      <c r="H76" s="221" t="s">
        <v>57</v>
      </c>
      <c r="I76" s="221" t="s">
        <v>60</v>
      </c>
      <c r="J76" s="221" t="s">
        <v>1735</v>
      </c>
      <c r="K76" s="220"/>
    </row>
    <row r="77" spans="2:11" customFormat="1" ht="17.25" customHeight="1" x14ac:dyDescent="0.2">
      <c r="B77" s="219"/>
      <c r="C77" s="223" t="s">
        <v>1736</v>
      </c>
      <c r="D77" s="223"/>
      <c r="E77" s="223"/>
      <c r="F77" s="224" t="s">
        <v>1737</v>
      </c>
      <c r="G77" s="225"/>
      <c r="H77" s="223"/>
      <c r="I77" s="223"/>
      <c r="J77" s="223" t="s">
        <v>1738</v>
      </c>
      <c r="K77" s="220"/>
    </row>
    <row r="78" spans="2:11" customFormat="1" ht="5.25" customHeight="1" x14ac:dyDescent="0.2">
      <c r="B78" s="219"/>
      <c r="C78" s="226"/>
      <c r="D78" s="226"/>
      <c r="E78" s="226"/>
      <c r="F78" s="226"/>
      <c r="G78" s="227"/>
      <c r="H78" s="226"/>
      <c r="I78" s="226"/>
      <c r="J78" s="226"/>
      <c r="K78" s="220"/>
    </row>
    <row r="79" spans="2:11" customFormat="1" ht="15" customHeight="1" x14ac:dyDescent="0.2">
      <c r="B79" s="219"/>
      <c r="C79" s="208" t="s">
        <v>56</v>
      </c>
      <c r="D79" s="228"/>
      <c r="E79" s="228"/>
      <c r="F79" s="229" t="s">
        <v>1739</v>
      </c>
      <c r="G79" s="230"/>
      <c r="H79" s="208" t="s">
        <v>1740</v>
      </c>
      <c r="I79" s="208" t="s">
        <v>1741</v>
      </c>
      <c r="J79" s="208">
        <v>20</v>
      </c>
      <c r="K79" s="220"/>
    </row>
    <row r="80" spans="2:11" customFormat="1" ht="15" customHeight="1" x14ac:dyDescent="0.2">
      <c r="B80" s="219"/>
      <c r="C80" s="208" t="s">
        <v>1742</v>
      </c>
      <c r="D80" s="208"/>
      <c r="E80" s="208"/>
      <c r="F80" s="229" t="s">
        <v>1739</v>
      </c>
      <c r="G80" s="230"/>
      <c r="H80" s="208" t="s">
        <v>1743</v>
      </c>
      <c r="I80" s="208" t="s">
        <v>1741</v>
      </c>
      <c r="J80" s="208">
        <v>120</v>
      </c>
      <c r="K80" s="220"/>
    </row>
    <row r="81" spans="2:11" customFormat="1" ht="15" customHeight="1" x14ac:dyDescent="0.2">
      <c r="B81" s="231"/>
      <c r="C81" s="208" t="s">
        <v>1744</v>
      </c>
      <c r="D81" s="208"/>
      <c r="E81" s="208"/>
      <c r="F81" s="229" t="s">
        <v>1745</v>
      </c>
      <c r="G81" s="230"/>
      <c r="H81" s="208" t="s">
        <v>1746</v>
      </c>
      <c r="I81" s="208" t="s">
        <v>1741</v>
      </c>
      <c r="J81" s="208">
        <v>50</v>
      </c>
      <c r="K81" s="220"/>
    </row>
    <row r="82" spans="2:11" customFormat="1" ht="15" customHeight="1" x14ac:dyDescent="0.2">
      <c r="B82" s="231"/>
      <c r="C82" s="208" t="s">
        <v>1747</v>
      </c>
      <c r="D82" s="208"/>
      <c r="E82" s="208"/>
      <c r="F82" s="229" t="s">
        <v>1739</v>
      </c>
      <c r="G82" s="230"/>
      <c r="H82" s="208" t="s">
        <v>1748</v>
      </c>
      <c r="I82" s="208" t="s">
        <v>1749</v>
      </c>
      <c r="J82" s="208"/>
      <c r="K82" s="220"/>
    </row>
    <row r="83" spans="2:11" customFormat="1" ht="15" customHeight="1" x14ac:dyDescent="0.2">
      <c r="B83" s="231"/>
      <c r="C83" s="208" t="s">
        <v>1750</v>
      </c>
      <c r="D83" s="208"/>
      <c r="E83" s="208"/>
      <c r="F83" s="229" t="s">
        <v>1745</v>
      </c>
      <c r="G83" s="208"/>
      <c r="H83" s="208" t="s">
        <v>1751</v>
      </c>
      <c r="I83" s="208" t="s">
        <v>1741</v>
      </c>
      <c r="J83" s="208">
        <v>15</v>
      </c>
      <c r="K83" s="220"/>
    </row>
    <row r="84" spans="2:11" customFormat="1" ht="15" customHeight="1" x14ac:dyDescent="0.2">
      <c r="B84" s="231"/>
      <c r="C84" s="208" t="s">
        <v>1752</v>
      </c>
      <c r="D84" s="208"/>
      <c r="E84" s="208"/>
      <c r="F84" s="229" t="s">
        <v>1745</v>
      </c>
      <c r="G84" s="208"/>
      <c r="H84" s="208" t="s">
        <v>1753</v>
      </c>
      <c r="I84" s="208" t="s">
        <v>1741</v>
      </c>
      <c r="J84" s="208">
        <v>15</v>
      </c>
      <c r="K84" s="220"/>
    </row>
    <row r="85" spans="2:11" customFormat="1" ht="15" customHeight="1" x14ac:dyDescent="0.2">
      <c r="B85" s="231"/>
      <c r="C85" s="208" t="s">
        <v>1754</v>
      </c>
      <c r="D85" s="208"/>
      <c r="E85" s="208"/>
      <c r="F85" s="229" t="s">
        <v>1745</v>
      </c>
      <c r="G85" s="208"/>
      <c r="H85" s="208" t="s">
        <v>1755</v>
      </c>
      <c r="I85" s="208" t="s">
        <v>1741</v>
      </c>
      <c r="J85" s="208">
        <v>20</v>
      </c>
      <c r="K85" s="220"/>
    </row>
    <row r="86" spans="2:11" customFormat="1" ht="15" customHeight="1" x14ac:dyDescent="0.2">
      <c r="B86" s="231"/>
      <c r="C86" s="208" t="s">
        <v>1756</v>
      </c>
      <c r="D86" s="208"/>
      <c r="E86" s="208"/>
      <c r="F86" s="229" t="s">
        <v>1745</v>
      </c>
      <c r="G86" s="208"/>
      <c r="H86" s="208" t="s">
        <v>1757</v>
      </c>
      <c r="I86" s="208" t="s">
        <v>1741</v>
      </c>
      <c r="J86" s="208">
        <v>20</v>
      </c>
      <c r="K86" s="220"/>
    </row>
    <row r="87" spans="2:11" customFormat="1" ht="15" customHeight="1" x14ac:dyDescent="0.2">
      <c r="B87" s="231"/>
      <c r="C87" s="208" t="s">
        <v>1758</v>
      </c>
      <c r="D87" s="208"/>
      <c r="E87" s="208"/>
      <c r="F87" s="229" t="s">
        <v>1745</v>
      </c>
      <c r="G87" s="230"/>
      <c r="H87" s="208" t="s">
        <v>1759</v>
      </c>
      <c r="I87" s="208" t="s">
        <v>1741</v>
      </c>
      <c r="J87" s="208">
        <v>50</v>
      </c>
      <c r="K87" s="220"/>
    </row>
    <row r="88" spans="2:11" customFormat="1" ht="15" customHeight="1" x14ac:dyDescent="0.2">
      <c r="B88" s="231"/>
      <c r="C88" s="208" t="s">
        <v>1760</v>
      </c>
      <c r="D88" s="208"/>
      <c r="E88" s="208"/>
      <c r="F88" s="229" t="s">
        <v>1745</v>
      </c>
      <c r="G88" s="230"/>
      <c r="H88" s="208" t="s">
        <v>1761</v>
      </c>
      <c r="I88" s="208" t="s">
        <v>1741</v>
      </c>
      <c r="J88" s="208">
        <v>20</v>
      </c>
      <c r="K88" s="220"/>
    </row>
    <row r="89" spans="2:11" customFormat="1" ht="15" customHeight="1" x14ac:dyDescent="0.2">
      <c r="B89" s="231"/>
      <c r="C89" s="208" t="s">
        <v>1762</v>
      </c>
      <c r="D89" s="208"/>
      <c r="E89" s="208"/>
      <c r="F89" s="229" t="s">
        <v>1745</v>
      </c>
      <c r="G89" s="230"/>
      <c r="H89" s="208" t="s">
        <v>1763</v>
      </c>
      <c r="I89" s="208" t="s">
        <v>1741</v>
      </c>
      <c r="J89" s="208">
        <v>20</v>
      </c>
      <c r="K89" s="220"/>
    </row>
    <row r="90" spans="2:11" customFormat="1" ht="15" customHeight="1" x14ac:dyDescent="0.2">
      <c r="B90" s="231"/>
      <c r="C90" s="208" t="s">
        <v>1764</v>
      </c>
      <c r="D90" s="208"/>
      <c r="E90" s="208"/>
      <c r="F90" s="229" t="s">
        <v>1745</v>
      </c>
      <c r="G90" s="230"/>
      <c r="H90" s="208" t="s">
        <v>1765</v>
      </c>
      <c r="I90" s="208" t="s">
        <v>1741</v>
      </c>
      <c r="J90" s="208">
        <v>50</v>
      </c>
      <c r="K90" s="220"/>
    </row>
    <row r="91" spans="2:11" customFormat="1" ht="15" customHeight="1" x14ac:dyDescent="0.2">
      <c r="B91" s="231"/>
      <c r="C91" s="208" t="s">
        <v>1766</v>
      </c>
      <c r="D91" s="208"/>
      <c r="E91" s="208"/>
      <c r="F91" s="229" t="s">
        <v>1745</v>
      </c>
      <c r="G91" s="230"/>
      <c r="H91" s="208" t="s">
        <v>1766</v>
      </c>
      <c r="I91" s="208" t="s">
        <v>1741</v>
      </c>
      <c r="J91" s="208">
        <v>50</v>
      </c>
      <c r="K91" s="220"/>
    </row>
    <row r="92" spans="2:11" customFormat="1" ht="15" customHeight="1" x14ac:dyDescent="0.2">
      <c r="B92" s="231"/>
      <c r="C92" s="208" t="s">
        <v>1767</v>
      </c>
      <c r="D92" s="208"/>
      <c r="E92" s="208"/>
      <c r="F92" s="229" t="s">
        <v>1745</v>
      </c>
      <c r="G92" s="230"/>
      <c r="H92" s="208" t="s">
        <v>1768</v>
      </c>
      <c r="I92" s="208" t="s">
        <v>1741</v>
      </c>
      <c r="J92" s="208">
        <v>255</v>
      </c>
      <c r="K92" s="220"/>
    </row>
    <row r="93" spans="2:11" customFormat="1" ht="15" customHeight="1" x14ac:dyDescent="0.2">
      <c r="B93" s="231"/>
      <c r="C93" s="208" t="s">
        <v>1769</v>
      </c>
      <c r="D93" s="208"/>
      <c r="E93" s="208"/>
      <c r="F93" s="229" t="s">
        <v>1739</v>
      </c>
      <c r="G93" s="230"/>
      <c r="H93" s="208" t="s">
        <v>1770</v>
      </c>
      <c r="I93" s="208" t="s">
        <v>1771</v>
      </c>
      <c r="J93" s="208"/>
      <c r="K93" s="220"/>
    </row>
    <row r="94" spans="2:11" customFormat="1" ht="15" customHeight="1" x14ac:dyDescent="0.2">
      <c r="B94" s="231"/>
      <c r="C94" s="208" t="s">
        <v>1772</v>
      </c>
      <c r="D94" s="208"/>
      <c r="E94" s="208"/>
      <c r="F94" s="229" t="s">
        <v>1739</v>
      </c>
      <c r="G94" s="230"/>
      <c r="H94" s="208" t="s">
        <v>1773</v>
      </c>
      <c r="I94" s="208" t="s">
        <v>1774</v>
      </c>
      <c r="J94" s="208"/>
      <c r="K94" s="220"/>
    </row>
    <row r="95" spans="2:11" customFormat="1" ht="15" customHeight="1" x14ac:dyDescent="0.2">
      <c r="B95" s="231"/>
      <c r="C95" s="208" t="s">
        <v>1775</v>
      </c>
      <c r="D95" s="208"/>
      <c r="E95" s="208"/>
      <c r="F95" s="229" t="s">
        <v>1739</v>
      </c>
      <c r="G95" s="230"/>
      <c r="H95" s="208" t="s">
        <v>1775</v>
      </c>
      <c r="I95" s="208" t="s">
        <v>1774</v>
      </c>
      <c r="J95" s="208"/>
      <c r="K95" s="220"/>
    </row>
    <row r="96" spans="2:11" customFormat="1" ht="15" customHeight="1" x14ac:dyDescent="0.2">
      <c r="B96" s="231"/>
      <c r="C96" s="208" t="s">
        <v>41</v>
      </c>
      <c r="D96" s="208"/>
      <c r="E96" s="208"/>
      <c r="F96" s="229" t="s">
        <v>1739</v>
      </c>
      <c r="G96" s="230"/>
      <c r="H96" s="208" t="s">
        <v>1776</v>
      </c>
      <c r="I96" s="208" t="s">
        <v>1774</v>
      </c>
      <c r="J96" s="208"/>
      <c r="K96" s="220"/>
    </row>
    <row r="97" spans="2:11" customFormat="1" ht="15" customHeight="1" x14ac:dyDescent="0.2">
      <c r="B97" s="231"/>
      <c r="C97" s="208" t="s">
        <v>51</v>
      </c>
      <c r="D97" s="208"/>
      <c r="E97" s="208"/>
      <c r="F97" s="229" t="s">
        <v>1739</v>
      </c>
      <c r="G97" s="230"/>
      <c r="H97" s="208" t="s">
        <v>1777</v>
      </c>
      <c r="I97" s="208" t="s">
        <v>1774</v>
      </c>
      <c r="J97" s="208"/>
      <c r="K97" s="220"/>
    </row>
    <row r="98" spans="2:11" customFormat="1" ht="15" customHeight="1" x14ac:dyDescent="0.2">
      <c r="B98" s="232"/>
      <c r="C98" s="233"/>
      <c r="D98" s="233"/>
      <c r="E98" s="233"/>
      <c r="F98" s="233"/>
      <c r="G98" s="233"/>
      <c r="H98" s="233"/>
      <c r="I98" s="233"/>
      <c r="J98" s="233"/>
      <c r="K98" s="234"/>
    </row>
    <row r="99" spans="2:11" customFormat="1" ht="18.75" customHeight="1" x14ac:dyDescent="0.2">
      <c r="B99" s="235"/>
      <c r="C99" s="236"/>
      <c r="D99" s="236"/>
      <c r="E99" s="236"/>
      <c r="F99" s="236"/>
      <c r="G99" s="236"/>
      <c r="H99" s="236"/>
      <c r="I99" s="236"/>
      <c r="J99" s="236"/>
      <c r="K99" s="235"/>
    </row>
    <row r="100" spans="2:11" customFormat="1" ht="18.75" customHeight="1" x14ac:dyDescent="0.2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pans="2:11" customFormat="1" ht="7.5" customHeight="1" x14ac:dyDescent="0.2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pans="2:11" customFormat="1" ht="45" customHeight="1" x14ac:dyDescent="0.2">
      <c r="B102" s="219"/>
      <c r="C102" s="325" t="s">
        <v>1778</v>
      </c>
      <c r="D102" s="325"/>
      <c r="E102" s="325"/>
      <c r="F102" s="325"/>
      <c r="G102" s="325"/>
      <c r="H102" s="325"/>
      <c r="I102" s="325"/>
      <c r="J102" s="325"/>
      <c r="K102" s="220"/>
    </row>
    <row r="103" spans="2:11" customFormat="1" ht="17.25" customHeight="1" x14ac:dyDescent="0.2">
      <c r="B103" s="219"/>
      <c r="C103" s="221" t="s">
        <v>1733</v>
      </c>
      <c r="D103" s="221"/>
      <c r="E103" s="221"/>
      <c r="F103" s="221" t="s">
        <v>1734</v>
      </c>
      <c r="G103" s="222"/>
      <c r="H103" s="221" t="s">
        <v>57</v>
      </c>
      <c r="I103" s="221" t="s">
        <v>60</v>
      </c>
      <c r="J103" s="221" t="s">
        <v>1735</v>
      </c>
      <c r="K103" s="220"/>
    </row>
    <row r="104" spans="2:11" customFormat="1" ht="17.25" customHeight="1" x14ac:dyDescent="0.2">
      <c r="B104" s="219"/>
      <c r="C104" s="223" t="s">
        <v>1736</v>
      </c>
      <c r="D104" s="223"/>
      <c r="E104" s="223"/>
      <c r="F104" s="224" t="s">
        <v>1737</v>
      </c>
      <c r="G104" s="225"/>
      <c r="H104" s="223"/>
      <c r="I104" s="223"/>
      <c r="J104" s="223" t="s">
        <v>1738</v>
      </c>
      <c r="K104" s="220"/>
    </row>
    <row r="105" spans="2:11" customFormat="1" ht="5.25" customHeight="1" x14ac:dyDescent="0.2">
      <c r="B105" s="219"/>
      <c r="C105" s="221"/>
      <c r="D105" s="221"/>
      <c r="E105" s="221"/>
      <c r="F105" s="221"/>
      <c r="G105" s="237"/>
      <c r="H105" s="221"/>
      <c r="I105" s="221"/>
      <c r="J105" s="221"/>
      <c r="K105" s="220"/>
    </row>
    <row r="106" spans="2:11" customFormat="1" ht="15" customHeight="1" x14ac:dyDescent="0.2">
      <c r="B106" s="219"/>
      <c r="C106" s="208" t="s">
        <v>56</v>
      </c>
      <c r="D106" s="228"/>
      <c r="E106" s="228"/>
      <c r="F106" s="229" t="s">
        <v>1739</v>
      </c>
      <c r="G106" s="208"/>
      <c r="H106" s="208" t="s">
        <v>1779</v>
      </c>
      <c r="I106" s="208" t="s">
        <v>1741</v>
      </c>
      <c r="J106" s="208">
        <v>20</v>
      </c>
      <c r="K106" s="220"/>
    </row>
    <row r="107" spans="2:11" customFormat="1" ht="15" customHeight="1" x14ac:dyDescent="0.2">
      <c r="B107" s="219"/>
      <c r="C107" s="208" t="s">
        <v>1742</v>
      </c>
      <c r="D107" s="208"/>
      <c r="E107" s="208"/>
      <c r="F107" s="229" t="s">
        <v>1739</v>
      </c>
      <c r="G107" s="208"/>
      <c r="H107" s="208" t="s">
        <v>1779</v>
      </c>
      <c r="I107" s="208" t="s">
        <v>1741</v>
      </c>
      <c r="J107" s="208">
        <v>120</v>
      </c>
      <c r="K107" s="220"/>
    </row>
    <row r="108" spans="2:11" customFormat="1" ht="15" customHeight="1" x14ac:dyDescent="0.2">
      <c r="B108" s="231"/>
      <c r="C108" s="208" t="s">
        <v>1744</v>
      </c>
      <c r="D108" s="208"/>
      <c r="E108" s="208"/>
      <c r="F108" s="229" t="s">
        <v>1745</v>
      </c>
      <c r="G108" s="208"/>
      <c r="H108" s="208" t="s">
        <v>1779</v>
      </c>
      <c r="I108" s="208" t="s">
        <v>1741</v>
      </c>
      <c r="J108" s="208">
        <v>50</v>
      </c>
      <c r="K108" s="220"/>
    </row>
    <row r="109" spans="2:11" customFormat="1" ht="15" customHeight="1" x14ac:dyDescent="0.2">
      <c r="B109" s="231"/>
      <c r="C109" s="208" t="s">
        <v>1747</v>
      </c>
      <c r="D109" s="208"/>
      <c r="E109" s="208"/>
      <c r="F109" s="229" t="s">
        <v>1739</v>
      </c>
      <c r="G109" s="208"/>
      <c r="H109" s="208" t="s">
        <v>1779</v>
      </c>
      <c r="I109" s="208" t="s">
        <v>1749</v>
      </c>
      <c r="J109" s="208"/>
      <c r="K109" s="220"/>
    </row>
    <row r="110" spans="2:11" customFormat="1" ht="15" customHeight="1" x14ac:dyDescent="0.2">
      <c r="B110" s="231"/>
      <c r="C110" s="208" t="s">
        <v>1758</v>
      </c>
      <c r="D110" s="208"/>
      <c r="E110" s="208"/>
      <c r="F110" s="229" t="s">
        <v>1745</v>
      </c>
      <c r="G110" s="208"/>
      <c r="H110" s="208" t="s">
        <v>1779</v>
      </c>
      <c r="I110" s="208" t="s">
        <v>1741</v>
      </c>
      <c r="J110" s="208">
        <v>50</v>
      </c>
      <c r="K110" s="220"/>
    </row>
    <row r="111" spans="2:11" customFormat="1" ht="15" customHeight="1" x14ac:dyDescent="0.2">
      <c r="B111" s="231"/>
      <c r="C111" s="208" t="s">
        <v>1766</v>
      </c>
      <c r="D111" s="208"/>
      <c r="E111" s="208"/>
      <c r="F111" s="229" t="s">
        <v>1745</v>
      </c>
      <c r="G111" s="208"/>
      <c r="H111" s="208" t="s">
        <v>1779</v>
      </c>
      <c r="I111" s="208" t="s">
        <v>1741</v>
      </c>
      <c r="J111" s="208">
        <v>50</v>
      </c>
      <c r="K111" s="220"/>
    </row>
    <row r="112" spans="2:11" customFormat="1" ht="15" customHeight="1" x14ac:dyDescent="0.2">
      <c r="B112" s="231"/>
      <c r="C112" s="208" t="s">
        <v>1764</v>
      </c>
      <c r="D112" s="208"/>
      <c r="E112" s="208"/>
      <c r="F112" s="229" t="s">
        <v>1745</v>
      </c>
      <c r="G112" s="208"/>
      <c r="H112" s="208" t="s">
        <v>1779</v>
      </c>
      <c r="I112" s="208" t="s">
        <v>1741</v>
      </c>
      <c r="J112" s="208">
        <v>50</v>
      </c>
      <c r="K112" s="220"/>
    </row>
    <row r="113" spans="2:11" customFormat="1" ht="15" customHeight="1" x14ac:dyDescent="0.2">
      <c r="B113" s="231"/>
      <c r="C113" s="208" t="s">
        <v>56</v>
      </c>
      <c r="D113" s="208"/>
      <c r="E113" s="208"/>
      <c r="F113" s="229" t="s">
        <v>1739</v>
      </c>
      <c r="G113" s="208"/>
      <c r="H113" s="208" t="s">
        <v>1780</v>
      </c>
      <c r="I113" s="208" t="s">
        <v>1741</v>
      </c>
      <c r="J113" s="208">
        <v>20</v>
      </c>
      <c r="K113" s="220"/>
    </row>
    <row r="114" spans="2:11" customFormat="1" ht="15" customHeight="1" x14ac:dyDescent="0.2">
      <c r="B114" s="231"/>
      <c r="C114" s="208" t="s">
        <v>1781</v>
      </c>
      <c r="D114" s="208"/>
      <c r="E114" s="208"/>
      <c r="F114" s="229" t="s">
        <v>1739</v>
      </c>
      <c r="G114" s="208"/>
      <c r="H114" s="208" t="s">
        <v>1782</v>
      </c>
      <c r="I114" s="208" t="s">
        <v>1741</v>
      </c>
      <c r="J114" s="208">
        <v>120</v>
      </c>
      <c r="K114" s="220"/>
    </row>
    <row r="115" spans="2:11" customFormat="1" ht="15" customHeight="1" x14ac:dyDescent="0.2">
      <c r="B115" s="231"/>
      <c r="C115" s="208" t="s">
        <v>41</v>
      </c>
      <c r="D115" s="208"/>
      <c r="E115" s="208"/>
      <c r="F115" s="229" t="s">
        <v>1739</v>
      </c>
      <c r="G115" s="208"/>
      <c r="H115" s="208" t="s">
        <v>1783</v>
      </c>
      <c r="I115" s="208" t="s">
        <v>1774</v>
      </c>
      <c r="J115" s="208"/>
      <c r="K115" s="220"/>
    </row>
    <row r="116" spans="2:11" customFormat="1" ht="15" customHeight="1" x14ac:dyDescent="0.2">
      <c r="B116" s="231"/>
      <c r="C116" s="208" t="s">
        <v>51</v>
      </c>
      <c r="D116" s="208"/>
      <c r="E116" s="208"/>
      <c r="F116" s="229" t="s">
        <v>1739</v>
      </c>
      <c r="G116" s="208"/>
      <c r="H116" s="208" t="s">
        <v>1784</v>
      </c>
      <c r="I116" s="208" t="s">
        <v>1774</v>
      </c>
      <c r="J116" s="208"/>
      <c r="K116" s="220"/>
    </row>
    <row r="117" spans="2:11" customFormat="1" ht="15" customHeight="1" x14ac:dyDescent="0.2">
      <c r="B117" s="231"/>
      <c r="C117" s="208" t="s">
        <v>60</v>
      </c>
      <c r="D117" s="208"/>
      <c r="E117" s="208"/>
      <c r="F117" s="229" t="s">
        <v>1739</v>
      </c>
      <c r="G117" s="208"/>
      <c r="H117" s="208" t="s">
        <v>1785</v>
      </c>
      <c r="I117" s="208" t="s">
        <v>1786</v>
      </c>
      <c r="J117" s="208"/>
      <c r="K117" s="220"/>
    </row>
    <row r="118" spans="2:11" customFormat="1" ht="15" customHeight="1" x14ac:dyDescent="0.2">
      <c r="B118" s="232"/>
      <c r="C118" s="238"/>
      <c r="D118" s="238"/>
      <c r="E118" s="238"/>
      <c r="F118" s="238"/>
      <c r="G118" s="238"/>
      <c r="H118" s="238"/>
      <c r="I118" s="238"/>
      <c r="J118" s="238"/>
      <c r="K118" s="234"/>
    </row>
    <row r="119" spans="2:11" customFormat="1" ht="18.75" customHeight="1" x14ac:dyDescent="0.2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customFormat="1" ht="18.75" customHeight="1" x14ac:dyDescent="0.2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pans="2:11" customFormat="1" ht="7.5" customHeight="1" x14ac:dyDescent="0.2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customFormat="1" ht="45" customHeight="1" x14ac:dyDescent="0.2">
      <c r="B122" s="245"/>
      <c r="C122" s="323" t="s">
        <v>1787</v>
      </c>
      <c r="D122" s="323"/>
      <c r="E122" s="323"/>
      <c r="F122" s="323"/>
      <c r="G122" s="323"/>
      <c r="H122" s="323"/>
      <c r="I122" s="323"/>
      <c r="J122" s="323"/>
      <c r="K122" s="246"/>
    </row>
    <row r="123" spans="2:11" customFormat="1" ht="17.25" customHeight="1" x14ac:dyDescent="0.2">
      <c r="B123" s="247"/>
      <c r="C123" s="221" t="s">
        <v>1733</v>
      </c>
      <c r="D123" s="221"/>
      <c r="E123" s="221"/>
      <c r="F123" s="221" t="s">
        <v>1734</v>
      </c>
      <c r="G123" s="222"/>
      <c r="H123" s="221" t="s">
        <v>57</v>
      </c>
      <c r="I123" s="221" t="s">
        <v>60</v>
      </c>
      <c r="J123" s="221" t="s">
        <v>1735</v>
      </c>
      <c r="K123" s="248"/>
    </row>
    <row r="124" spans="2:11" customFormat="1" ht="17.25" customHeight="1" x14ac:dyDescent="0.2">
      <c r="B124" s="247"/>
      <c r="C124" s="223" t="s">
        <v>1736</v>
      </c>
      <c r="D124" s="223"/>
      <c r="E124" s="223"/>
      <c r="F124" s="224" t="s">
        <v>1737</v>
      </c>
      <c r="G124" s="225"/>
      <c r="H124" s="223"/>
      <c r="I124" s="223"/>
      <c r="J124" s="223" t="s">
        <v>1738</v>
      </c>
      <c r="K124" s="248"/>
    </row>
    <row r="125" spans="2:11" customFormat="1" ht="5.25" customHeight="1" x14ac:dyDescent="0.2">
      <c r="B125" s="249"/>
      <c r="C125" s="226"/>
      <c r="D125" s="226"/>
      <c r="E125" s="226"/>
      <c r="F125" s="226"/>
      <c r="G125" s="250"/>
      <c r="H125" s="226"/>
      <c r="I125" s="226"/>
      <c r="J125" s="226"/>
      <c r="K125" s="251"/>
    </row>
    <row r="126" spans="2:11" customFormat="1" ht="15" customHeight="1" x14ac:dyDescent="0.2">
      <c r="B126" s="249"/>
      <c r="C126" s="208" t="s">
        <v>1742</v>
      </c>
      <c r="D126" s="228"/>
      <c r="E126" s="228"/>
      <c r="F126" s="229" t="s">
        <v>1739</v>
      </c>
      <c r="G126" s="208"/>
      <c r="H126" s="208" t="s">
        <v>1779</v>
      </c>
      <c r="I126" s="208" t="s">
        <v>1741</v>
      </c>
      <c r="J126" s="208">
        <v>120</v>
      </c>
      <c r="K126" s="252"/>
    </row>
    <row r="127" spans="2:11" customFormat="1" ht="15" customHeight="1" x14ac:dyDescent="0.2">
      <c r="B127" s="249"/>
      <c r="C127" s="208" t="s">
        <v>1788</v>
      </c>
      <c r="D127" s="208"/>
      <c r="E127" s="208"/>
      <c r="F127" s="229" t="s">
        <v>1739</v>
      </c>
      <c r="G127" s="208"/>
      <c r="H127" s="208" t="s">
        <v>1789</v>
      </c>
      <c r="I127" s="208" t="s">
        <v>1741</v>
      </c>
      <c r="J127" s="208" t="s">
        <v>1790</v>
      </c>
      <c r="K127" s="252"/>
    </row>
    <row r="128" spans="2:11" customFormat="1" ht="15" customHeight="1" x14ac:dyDescent="0.2">
      <c r="B128" s="249"/>
      <c r="C128" s="208" t="s">
        <v>106</v>
      </c>
      <c r="D128" s="208"/>
      <c r="E128" s="208"/>
      <c r="F128" s="229" t="s">
        <v>1739</v>
      </c>
      <c r="G128" s="208"/>
      <c r="H128" s="208" t="s">
        <v>1791</v>
      </c>
      <c r="I128" s="208" t="s">
        <v>1741</v>
      </c>
      <c r="J128" s="208" t="s">
        <v>1790</v>
      </c>
      <c r="K128" s="252"/>
    </row>
    <row r="129" spans="2:11" customFormat="1" ht="15" customHeight="1" x14ac:dyDescent="0.2">
      <c r="B129" s="249"/>
      <c r="C129" s="208" t="s">
        <v>1750</v>
      </c>
      <c r="D129" s="208"/>
      <c r="E129" s="208"/>
      <c r="F129" s="229" t="s">
        <v>1745</v>
      </c>
      <c r="G129" s="208"/>
      <c r="H129" s="208" t="s">
        <v>1751</v>
      </c>
      <c r="I129" s="208" t="s">
        <v>1741</v>
      </c>
      <c r="J129" s="208">
        <v>15</v>
      </c>
      <c r="K129" s="252"/>
    </row>
    <row r="130" spans="2:11" customFormat="1" ht="15" customHeight="1" x14ac:dyDescent="0.2">
      <c r="B130" s="249"/>
      <c r="C130" s="208" t="s">
        <v>1752</v>
      </c>
      <c r="D130" s="208"/>
      <c r="E130" s="208"/>
      <c r="F130" s="229" t="s">
        <v>1745</v>
      </c>
      <c r="G130" s="208"/>
      <c r="H130" s="208" t="s">
        <v>1753</v>
      </c>
      <c r="I130" s="208" t="s">
        <v>1741</v>
      </c>
      <c r="J130" s="208">
        <v>15</v>
      </c>
      <c r="K130" s="252"/>
    </row>
    <row r="131" spans="2:11" customFormat="1" ht="15" customHeight="1" x14ac:dyDescent="0.2">
      <c r="B131" s="249"/>
      <c r="C131" s="208" t="s">
        <v>1754</v>
      </c>
      <c r="D131" s="208"/>
      <c r="E131" s="208"/>
      <c r="F131" s="229" t="s">
        <v>1745</v>
      </c>
      <c r="G131" s="208"/>
      <c r="H131" s="208" t="s">
        <v>1755</v>
      </c>
      <c r="I131" s="208" t="s">
        <v>1741</v>
      </c>
      <c r="J131" s="208">
        <v>20</v>
      </c>
      <c r="K131" s="252"/>
    </row>
    <row r="132" spans="2:11" customFormat="1" ht="15" customHeight="1" x14ac:dyDescent="0.2">
      <c r="B132" s="249"/>
      <c r="C132" s="208" t="s">
        <v>1756</v>
      </c>
      <c r="D132" s="208"/>
      <c r="E132" s="208"/>
      <c r="F132" s="229" t="s">
        <v>1745</v>
      </c>
      <c r="G132" s="208"/>
      <c r="H132" s="208" t="s">
        <v>1757</v>
      </c>
      <c r="I132" s="208" t="s">
        <v>1741</v>
      </c>
      <c r="J132" s="208">
        <v>20</v>
      </c>
      <c r="K132" s="252"/>
    </row>
    <row r="133" spans="2:11" customFormat="1" ht="15" customHeight="1" x14ac:dyDescent="0.2">
      <c r="B133" s="249"/>
      <c r="C133" s="208" t="s">
        <v>1744</v>
      </c>
      <c r="D133" s="208"/>
      <c r="E133" s="208"/>
      <c r="F133" s="229" t="s">
        <v>1745</v>
      </c>
      <c r="G133" s="208"/>
      <c r="H133" s="208" t="s">
        <v>1779</v>
      </c>
      <c r="I133" s="208" t="s">
        <v>1741</v>
      </c>
      <c r="J133" s="208">
        <v>50</v>
      </c>
      <c r="K133" s="252"/>
    </row>
    <row r="134" spans="2:11" customFormat="1" ht="15" customHeight="1" x14ac:dyDescent="0.2">
      <c r="B134" s="249"/>
      <c r="C134" s="208" t="s">
        <v>1758</v>
      </c>
      <c r="D134" s="208"/>
      <c r="E134" s="208"/>
      <c r="F134" s="229" t="s">
        <v>1745</v>
      </c>
      <c r="G134" s="208"/>
      <c r="H134" s="208" t="s">
        <v>1779</v>
      </c>
      <c r="I134" s="208" t="s">
        <v>1741</v>
      </c>
      <c r="J134" s="208">
        <v>50</v>
      </c>
      <c r="K134" s="252"/>
    </row>
    <row r="135" spans="2:11" customFormat="1" ht="15" customHeight="1" x14ac:dyDescent="0.2">
      <c r="B135" s="249"/>
      <c r="C135" s="208" t="s">
        <v>1764</v>
      </c>
      <c r="D135" s="208"/>
      <c r="E135" s="208"/>
      <c r="F135" s="229" t="s">
        <v>1745</v>
      </c>
      <c r="G135" s="208"/>
      <c r="H135" s="208" t="s">
        <v>1779</v>
      </c>
      <c r="I135" s="208" t="s">
        <v>1741</v>
      </c>
      <c r="J135" s="208">
        <v>50</v>
      </c>
      <c r="K135" s="252"/>
    </row>
    <row r="136" spans="2:11" customFormat="1" ht="15" customHeight="1" x14ac:dyDescent="0.2">
      <c r="B136" s="249"/>
      <c r="C136" s="208" t="s">
        <v>1766</v>
      </c>
      <c r="D136" s="208"/>
      <c r="E136" s="208"/>
      <c r="F136" s="229" t="s">
        <v>1745</v>
      </c>
      <c r="G136" s="208"/>
      <c r="H136" s="208" t="s">
        <v>1779</v>
      </c>
      <c r="I136" s="208" t="s">
        <v>1741</v>
      </c>
      <c r="J136" s="208">
        <v>50</v>
      </c>
      <c r="K136" s="252"/>
    </row>
    <row r="137" spans="2:11" customFormat="1" ht="15" customHeight="1" x14ac:dyDescent="0.2">
      <c r="B137" s="249"/>
      <c r="C137" s="208" t="s">
        <v>1767</v>
      </c>
      <c r="D137" s="208"/>
      <c r="E137" s="208"/>
      <c r="F137" s="229" t="s">
        <v>1745</v>
      </c>
      <c r="G137" s="208"/>
      <c r="H137" s="208" t="s">
        <v>1792</v>
      </c>
      <c r="I137" s="208" t="s">
        <v>1741</v>
      </c>
      <c r="J137" s="208">
        <v>255</v>
      </c>
      <c r="K137" s="252"/>
    </row>
    <row r="138" spans="2:11" customFormat="1" ht="15" customHeight="1" x14ac:dyDescent="0.2">
      <c r="B138" s="249"/>
      <c r="C138" s="208" t="s">
        <v>1769</v>
      </c>
      <c r="D138" s="208"/>
      <c r="E138" s="208"/>
      <c r="F138" s="229" t="s">
        <v>1739</v>
      </c>
      <c r="G138" s="208"/>
      <c r="H138" s="208" t="s">
        <v>1793</v>
      </c>
      <c r="I138" s="208" t="s">
        <v>1771</v>
      </c>
      <c r="J138" s="208"/>
      <c r="K138" s="252"/>
    </row>
    <row r="139" spans="2:11" customFormat="1" ht="15" customHeight="1" x14ac:dyDescent="0.2">
      <c r="B139" s="249"/>
      <c r="C139" s="208" t="s">
        <v>1772</v>
      </c>
      <c r="D139" s="208"/>
      <c r="E139" s="208"/>
      <c r="F139" s="229" t="s">
        <v>1739</v>
      </c>
      <c r="G139" s="208"/>
      <c r="H139" s="208" t="s">
        <v>1794</v>
      </c>
      <c r="I139" s="208" t="s">
        <v>1774</v>
      </c>
      <c r="J139" s="208"/>
      <c r="K139" s="252"/>
    </row>
    <row r="140" spans="2:11" customFormat="1" ht="15" customHeight="1" x14ac:dyDescent="0.2">
      <c r="B140" s="249"/>
      <c r="C140" s="208" t="s">
        <v>1775</v>
      </c>
      <c r="D140" s="208"/>
      <c r="E140" s="208"/>
      <c r="F140" s="229" t="s">
        <v>1739</v>
      </c>
      <c r="G140" s="208"/>
      <c r="H140" s="208" t="s">
        <v>1775</v>
      </c>
      <c r="I140" s="208" t="s">
        <v>1774</v>
      </c>
      <c r="J140" s="208"/>
      <c r="K140" s="252"/>
    </row>
    <row r="141" spans="2:11" customFormat="1" ht="15" customHeight="1" x14ac:dyDescent="0.2">
      <c r="B141" s="249"/>
      <c r="C141" s="208" t="s">
        <v>41</v>
      </c>
      <c r="D141" s="208"/>
      <c r="E141" s="208"/>
      <c r="F141" s="229" t="s">
        <v>1739</v>
      </c>
      <c r="G141" s="208"/>
      <c r="H141" s="208" t="s">
        <v>1795</v>
      </c>
      <c r="I141" s="208" t="s">
        <v>1774</v>
      </c>
      <c r="J141" s="208"/>
      <c r="K141" s="252"/>
    </row>
    <row r="142" spans="2:11" customFormat="1" ht="15" customHeight="1" x14ac:dyDescent="0.2">
      <c r="B142" s="249"/>
      <c r="C142" s="208" t="s">
        <v>1796</v>
      </c>
      <c r="D142" s="208"/>
      <c r="E142" s="208"/>
      <c r="F142" s="229" t="s">
        <v>1739</v>
      </c>
      <c r="G142" s="208"/>
      <c r="H142" s="208" t="s">
        <v>1797</v>
      </c>
      <c r="I142" s="208" t="s">
        <v>1774</v>
      </c>
      <c r="J142" s="208"/>
      <c r="K142" s="252"/>
    </row>
    <row r="143" spans="2:11" customFormat="1" ht="15" customHeight="1" x14ac:dyDescent="0.2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customFormat="1" ht="18.75" customHeight="1" x14ac:dyDescent="0.2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customFormat="1" ht="18.75" customHeight="1" x14ac:dyDescent="0.2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pans="2:11" customFormat="1" ht="7.5" customHeight="1" x14ac:dyDescent="0.2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pans="2:11" customFormat="1" ht="45" customHeight="1" x14ac:dyDescent="0.2">
      <c r="B147" s="219"/>
      <c r="C147" s="325" t="s">
        <v>1798</v>
      </c>
      <c r="D147" s="325"/>
      <c r="E147" s="325"/>
      <c r="F147" s="325"/>
      <c r="G147" s="325"/>
      <c r="H147" s="325"/>
      <c r="I147" s="325"/>
      <c r="J147" s="325"/>
      <c r="K147" s="220"/>
    </row>
    <row r="148" spans="2:11" customFormat="1" ht="17.25" customHeight="1" x14ac:dyDescent="0.2">
      <c r="B148" s="219"/>
      <c r="C148" s="221" t="s">
        <v>1733</v>
      </c>
      <c r="D148" s="221"/>
      <c r="E148" s="221"/>
      <c r="F148" s="221" t="s">
        <v>1734</v>
      </c>
      <c r="G148" s="222"/>
      <c r="H148" s="221" t="s">
        <v>57</v>
      </c>
      <c r="I148" s="221" t="s">
        <v>60</v>
      </c>
      <c r="J148" s="221" t="s">
        <v>1735</v>
      </c>
      <c r="K148" s="220"/>
    </row>
    <row r="149" spans="2:11" customFormat="1" ht="17.25" customHeight="1" x14ac:dyDescent="0.2">
      <c r="B149" s="219"/>
      <c r="C149" s="223" t="s">
        <v>1736</v>
      </c>
      <c r="D149" s="223"/>
      <c r="E149" s="223"/>
      <c r="F149" s="224" t="s">
        <v>1737</v>
      </c>
      <c r="G149" s="225"/>
      <c r="H149" s="223"/>
      <c r="I149" s="223"/>
      <c r="J149" s="223" t="s">
        <v>1738</v>
      </c>
      <c r="K149" s="220"/>
    </row>
    <row r="150" spans="2:11" customFormat="1" ht="5.25" customHeight="1" x14ac:dyDescent="0.2">
      <c r="B150" s="231"/>
      <c r="C150" s="226"/>
      <c r="D150" s="226"/>
      <c r="E150" s="226"/>
      <c r="F150" s="226"/>
      <c r="G150" s="227"/>
      <c r="H150" s="226"/>
      <c r="I150" s="226"/>
      <c r="J150" s="226"/>
      <c r="K150" s="252"/>
    </row>
    <row r="151" spans="2:11" customFormat="1" ht="15" customHeight="1" x14ac:dyDescent="0.2">
      <c r="B151" s="231"/>
      <c r="C151" s="256" t="s">
        <v>1742</v>
      </c>
      <c r="D151" s="208"/>
      <c r="E151" s="208"/>
      <c r="F151" s="257" t="s">
        <v>1739</v>
      </c>
      <c r="G151" s="208"/>
      <c r="H151" s="256" t="s">
        <v>1779</v>
      </c>
      <c r="I151" s="256" t="s">
        <v>1741</v>
      </c>
      <c r="J151" s="256">
        <v>120</v>
      </c>
      <c r="K151" s="252"/>
    </row>
    <row r="152" spans="2:11" customFormat="1" ht="15" customHeight="1" x14ac:dyDescent="0.2">
      <c r="B152" s="231"/>
      <c r="C152" s="256" t="s">
        <v>1788</v>
      </c>
      <c r="D152" s="208"/>
      <c r="E152" s="208"/>
      <c r="F152" s="257" t="s">
        <v>1739</v>
      </c>
      <c r="G152" s="208"/>
      <c r="H152" s="256" t="s">
        <v>1799</v>
      </c>
      <c r="I152" s="256" t="s">
        <v>1741</v>
      </c>
      <c r="J152" s="256" t="s">
        <v>1790</v>
      </c>
      <c r="K152" s="252"/>
    </row>
    <row r="153" spans="2:11" customFormat="1" ht="15" customHeight="1" x14ac:dyDescent="0.2">
      <c r="B153" s="231"/>
      <c r="C153" s="256" t="s">
        <v>106</v>
      </c>
      <c r="D153" s="208"/>
      <c r="E153" s="208"/>
      <c r="F153" s="257" t="s">
        <v>1739</v>
      </c>
      <c r="G153" s="208"/>
      <c r="H153" s="256" t="s">
        <v>1800</v>
      </c>
      <c r="I153" s="256" t="s">
        <v>1741</v>
      </c>
      <c r="J153" s="256" t="s">
        <v>1790</v>
      </c>
      <c r="K153" s="252"/>
    </row>
    <row r="154" spans="2:11" customFormat="1" ht="15" customHeight="1" x14ac:dyDescent="0.2">
      <c r="B154" s="231"/>
      <c r="C154" s="256" t="s">
        <v>1744</v>
      </c>
      <c r="D154" s="208"/>
      <c r="E154" s="208"/>
      <c r="F154" s="257" t="s">
        <v>1745</v>
      </c>
      <c r="G154" s="208"/>
      <c r="H154" s="256" t="s">
        <v>1779</v>
      </c>
      <c r="I154" s="256" t="s">
        <v>1741</v>
      </c>
      <c r="J154" s="256">
        <v>50</v>
      </c>
      <c r="K154" s="252"/>
    </row>
    <row r="155" spans="2:11" customFormat="1" ht="15" customHeight="1" x14ac:dyDescent="0.2">
      <c r="B155" s="231"/>
      <c r="C155" s="256" t="s">
        <v>1747</v>
      </c>
      <c r="D155" s="208"/>
      <c r="E155" s="208"/>
      <c r="F155" s="257" t="s">
        <v>1739</v>
      </c>
      <c r="G155" s="208"/>
      <c r="H155" s="256" t="s">
        <v>1779</v>
      </c>
      <c r="I155" s="256" t="s">
        <v>1749</v>
      </c>
      <c r="J155" s="256"/>
      <c r="K155" s="252"/>
    </row>
    <row r="156" spans="2:11" customFormat="1" ht="15" customHeight="1" x14ac:dyDescent="0.2">
      <c r="B156" s="231"/>
      <c r="C156" s="256" t="s">
        <v>1758</v>
      </c>
      <c r="D156" s="208"/>
      <c r="E156" s="208"/>
      <c r="F156" s="257" t="s">
        <v>1745</v>
      </c>
      <c r="G156" s="208"/>
      <c r="H156" s="256" t="s">
        <v>1779</v>
      </c>
      <c r="I156" s="256" t="s">
        <v>1741</v>
      </c>
      <c r="J156" s="256">
        <v>50</v>
      </c>
      <c r="K156" s="252"/>
    </row>
    <row r="157" spans="2:11" customFormat="1" ht="15" customHeight="1" x14ac:dyDescent="0.2">
      <c r="B157" s="231"/>
      <c r="C157" s="256" t="s">
        <v>1766</v>
      </c>
      <c r="D157" s="208"/>
      <c r="E157" s="208"/>
      <c r="F157" s="257" t="s">
        <v>1745</v>
      </c>
      <c r="G157" s="208"/>
      <c r="H157" s="256" t="s">
        <v>1779</v>
      </c>
      <c r="I157" s="256" t="s">
        <v>1741</v>
      </c>
      <c r="J157" s="256">
        <v>50</v>
      </c>
      <c r="K157" s="252"/>
    </row>
    <row r="158" spans="2:11" customFormat="1" ht="15" customHeight="1" x14ac:dyDescent="0.2">
      <c r="B158" s="231"/>
      <c r="C158" s="256" t="s">
        <v>1764</v>
      </c>
      <c r="D158" s="208"/>
      <c r="E158" s="208"/>
      <c r="F158" s="257" t="s">
        <v>1745</v>
      </c>
      <c r="G158" s="208"/>
      <c r="H158" s="256" t="s">
        <v>1779</v>
      </c>
      <c r="I158" s="256" t="s">
        <v>1741</v>
      </c>
      <c r="J158" s="256">
        <v>50</v>
      </c>
      <c r="K158" s="252"/>
    </row>
    <row r="159" spans="2:11" customFormat="1" ht="15" customHeight="1" x14ac:dyDescent="0.2">
      <c r="B159" s="231"/>
      <c r="C159" s="256" t="s">
        <v>121</v>
      </c>
      <c r="D159" s="208"/>
      <c r="E159" s="208"/>
      <c r="F159" s="257" t="s">
        <v>1739</v>
      </c>
      <c r="G159" s="208"/>
      <c r="H159" s="256" t="s">
        <v>1801</v>
      </c>
      <c r="I159" s="256" t="s">
        <v>1741</v>
      </c>
      <c r="J159" s="256" t="s">
        <v>1802</v>
      </c>
      <c r="K159" s="252"/>
    </row>
    <row r="160" spans="2:11" customFormat="1" ht="15" customHeight="1" x14ac:dyDescent="0.2">
      <c r="B160" s="231"/>
      <c r="C160" s="256" t="s">
        <v>1803</v>
      </c>
      <c r="D160" s="208"/>
      <c r="E160" s="208"/>
      <c r="F160" s="257" t="s">
        <v>1739</v>
      </c>
      <c r="G160" s="208"/>
      <c r="H160" s="256" t="s">
        <v>1804</v>
      </c>
      <c r="I160" s="256" t="s">
        <v>1774</v>
      </c>
      <c r="J160" s="256"/>
      <c r="K160" s="252"/>
    </row>
    <row r="161" spans="2:11" customFormat="1" ht="15" customHeight="1" x14ac:dyDescent="0.2">
      <c r="B161" s="258"/>
      <c r="C161" s="238"/>
      <c r="D161" s="238"/>
      <c r="E161" s="238"/>
      <c r="F161" s="238"/>
      <c r="G161" s="238"/>
      <c r="H161" s="238"/>
      <c r="I161" s="238"/>
      <c r="J161" s="238"/>
      <c r="K161" s="259"/>
    </row>
    <row r="162" spans="2:11" customFormat="1" ht="18.75" customHeight="1" x14ac:dyDescent="0.2">
      <c r="B162" s="240"/>
      <c r="C162" s="250"/>
      <c r="D162" s="250"/>
      <c r="E162" s="250"/>
      <c r="F162" s="260"/>
      <c r="G162" s="250"/>
      <c r="H162" s="250"/>
      <c r="I162" s="250"/>
      <c r="J162" s="250"/>
      <c r="K162" s="240"/>
    </row>
    <row r="163" spans="2:11" customFormat="1" ht="18.75" customHeight="1" x14ac:dyDescent="0.2"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</row>
    <row r="164" spans="2:11" customFormat="1" ht="7.5" customHeight="1" x14ac:dyDescent="0.2">
      <c r="B164" s="197"/>
      <c r="C164" s="198"/>
      <c r="D164" s="198"/>
      <c r="E164" s="198"/>
      <c r="F164" s="198"/>
      <c r="G164" s="198"/>
      <c r="H164" s="198"/>
      <c r="I164" s="198"/>
      <c r="J164" s="198"/>
      <c r="K164" s="199"/>
    </row>
    <row r="165" spans="2:11" customFormat="1" ht="45" customHeight="1" x14ac:dyDescent="0.2">
      <c r="B165" s="200"/>
      <c r="C165" s="323" t="s">
        <v>1805</v>
      </c>
      <c r="D165" s="323"/>
      <c r="E165" s="323"/>
      <c r="F165" s="323"/>
      <c r="G165" s="323"/>
      <c r="H165" s="323"/>
      <c r="I165" s="323"/>
      <c r="J165" s="323"/>
      <c r="K165" s="201"/>
    </row>
    <row r="166" spans="2:11" customFormat="1" ht="17.25" customHeight="1" x14ac:dyDescent="0.2">
      <c r="B166" s="200"/>
      <c r="C166" s="221" t="s">
        <v>1733</v>
      </c>
      <c r="D166" s="221"/>
      <c r="E166" s="221"/>
      <c r="F166" s="221" t="s">
        <v>1734</v>
      </c>
      <c r="G166" s="261"/>
      <c r="H166" s="262" t="s">
        <v>57</v>
      </c>
      <c r="I166" s="262" t="s">
        <v>60</v>
      </c>
      <c r="J166" s="221" t="s">
        <v>1735</v>
      </c>
      <c r="K166" s="201"/>
    </row>
    <row r="167" spans="2:11" customFormat="1" ht="17.25" customHeight="1" x14ac:dyDescent="0.2">
      <c r="B167" s="202"/>
      <c r="C167" s="223" t="s">
        <v>1736</v>
      </c>
      <c r="D167" s="223"/>
      <c r="E167" s="223"/>
      <c r="F167" s="224" t="s">
        <v>1737</v>
      </c>
      <c r="G167" s="263"/>
      <c r="H167" s="264"/>
      <c r="I167" s="264"/>
      <c r="J167" s="223" t="s">
        <v>1738</v>
      </c>
      <c r="K167" s="203"/>
    </row>
    <row r="168" spans="2:11" customFormat="1" ht="5.25" customHeight="1" x14ac:dyDescent="0.2">
      <c r="B168" s="231"/>
      <c r="C168" s="226"/>
      <c r="D168" s="226"/>
      <c r="E168" s="226"/>
      <c r="F168" s="226"/>
      <c r="G168" s="227"/>
      <c r="H168" s="226"/>
      <c r="I168" s="226"/>
      <c r="J168" s="226"/>
      <c r="K168" s="252"/>
    </row>
    <row r="169" spans="2:11" customFormat="1" ht="15" customHeight="1" x14ac:dyDescent="0.2">
      <c r="B169" s="231"/>
      <c r="C169" s="208" t="s">
        <v>1742</v>
      </c>
      <c r="D169" s="208"/>
      <c r="E169" s="208"/>
      <c r="F169" s="229" t="s">
        <v>1739</v>
      </c>
      <c r="G169" s="208"/>
      <c r="H169" s="208" t="s">
        <v>1779</v>
      </c>
      <c r="I169" s="208" t="s">
        <v>1741</v>
      </c>
      <c r="J169" s="208">
        <v>120</v>
      </c>
      <c r="K169" s="252"/>
    </row>
    <row r="170" spans="2:11" customFormat="1" ht="15" customHeight="1" x14ac:dyDescent="0.2">
      <c r="B170" s="231"/>
      <c r="C170" s="208" t="s">
        <v>1788</v>
      </c>
      <c r="D170" s="208"/>
      <c r="E170" s="208"/>
      <c r="F170" s="229" t="s">
        <v>1739</v>
      </c>
      <c r="G170" s="208"/>
      <c r="H170" s="208" t="s">
        <v>1789</v>
      </c>
      <c r="I170" s="208" t="s">
        <v>1741</v>
      </c>
      <c r="J170" s="208" t="s">
        <v>1790</v>
      </c>
      <c r="K170" s="252"/>
    </row>
    <row r="171" spans="2:11" customFormat="1" ht="15" customHeight="1" x14ac:dyDescent="0.2">
      <c r="B171" s="231"/>
      <c r="C171" s="208" t="s">
        <v>106</v>
      </c>
      <c r="D171" s="208"/>
      <c r="E171" s="208"/>
      <c r="F171" s="229" t="s">
        <v>1739</v>
      </c>
      <c r="G171" s="208"/>
      <c r="H171" s="208" t="s">
        <v>1806</v>
      </c>
      <c r="I171" s="208" t="s">
        <v>1741</v>
      </c>
      <c r="J171" s="208" t="s">
        <v>1790</v>
      </c>
      <c r="K171" s="252"/>
    </row>
    <row r="172" spans="2:11" customFormat="1" ht="15" customHeight="1" x14ac:dyDescent="0.2">
      <c r="B172" s="231"/>
      <c r="C172" s="208" t="s">
        <v>1744</v>
      </c>
      <c r="D172" s="208"/>
      <c r="E172" s="208"/>
      <c r="F172" s="229" t="s">
        <v>1745</v>
      </c>
      <c r="G172" s="208"/>
      <c r="H172" s="208" t="s">
        <v>1806</v>
      </c>
      <c r="I172" s="208" t="s">
        <v>1741</v>
      </c>
      <c r="J172" s="208">
        <v>50</v>
      </c>
      <c r="K172" s="252"/>
    </row>
    <row r="173" spans="2:11" customFormat="1" ht="15" customHeight="1" x14ac:dyDescent="0.2">
      <c r="B173" s="231"/>
      <c r="C173" s="208" t="s">
        <v>1747</v>
      </c>
      <c r="D173" s="208"/>
      <c r="E173" s="208"/>
      <c r="F173" s="229" t="s">
        <v>1739</v>
      </c>
      <c r="G173" s="208"/>
      <c r="H173" s="208" t="s">
        <v>1806</v>
      </c>
      <c r="I173" s="208" t="s">
        <v>1749</v>
      </c>
      <c r="J173" s="208"/>
      <c r="K173" s="252"/>
    </row>
    <row r="174" spans="2:11" customFormat="1" ht="15" customHeight="1" x14ac:dyDescent="0.2">
      <c r="B174" s="231"/>
      <c r="C174" s="208" t="s">
        <v>1758</v>
      </c>
      <c r="D174" s="208"/>
      <c r="E174" s="208"/>
      <c r="F174" s="229" t="s">
        <v>1745</v>
      </c>
      <c r="G174" s="208"/>
      <c r="H174" s="208" t="s">
        <v>1806</v>
      </c>
      <c r="I174" s="208" t="s">
        <v>1741</v>
      </c>
      <c r="J174" s="208">
        <v>50</v>
      </c>
      <c r="K174" s="252"/>
    </row>
    <row r="175" spans="2:11" customFormat="1" ht="15" customHeight="1" x14ac:dyDescent="0.2">
      <c r="B175" s="231"/>
      <c r="C175" s="208" t="s">
        <v>1766</v>
      </c>
      <c r="D175" s="208"/>
      <c r="E175" s="208"/>
      <c r="F175" s="229" t="s">
        <v>1745</v>
      </c>
      <c r="G175" s="208"/>
      <c r="H175" s="208" t="s">
        <v>1806</v>
      </c>
      <c r="I175" s="208" t="s">
        <v>1741</v>
      </c>
      <c r="J175" s="208">
        <v>50</v>
      </c>
      <c r="K175" s="252"/>
    </row>
    <row r="176" spans="2:11" customFormat="1" ht="15" customHeight="1" x14ac:dyDescent="0.2">
      <c r="B176" s="231"/>
      <c r="C176" s="208" t="s">
        <v>1764</v>
      </c>
      <c r="D176" s="208"/>
      <c r="E176" s="208"/>
      <c r="F176" s="229" t="s">
        <v>1745</v>
      </c>
      <c r="G176" s="208"/>
      <c r="H176" s="208" t="s">
        <v>1806</v>
      </c>
      <c r="I176" s="208" t="s">
        <v>1741</v>
      </c>
      <c r="J176" s="208">
        <v>50</v>
      </c>
      <c r="K176" s="252"/>
    </row>
    <row r="177" spans="2:11" customFormat="1" ht="15" customHeight="1" x14ac:dyDescent="0.2">
      <c r="B177" s="231"/>
      <c r="C177" s="208" t="s">
        <v>143</v>
      </c>
      <c r="D177" s="208"/>
      <c r="E177" s="208"/>
      <c r="F177" s="229" t="s">
        <v>1739</v>
      </c>
      <c r="G177" s="208"/>
      <c r="H177" s="208" t="s">
        <v>1807</v>
      </c>
      <c r="I177" s="208" t="s">
        <v>1808</v>
      </c>
      <c r="J177" s="208"/>
      <c r="K177" s="252"/>
    </row>
    <row r="178" spans="2:11" customFormat="1" ht="15" customHeight="1" x14ac:dyDescent="0.2">
      <c r="B178" s="231"/>
      <c r="C178" s="208" t="s">
        <v>60</v>
      </c>
      <c r="D178" s="208"/>
      <c r="E178" s="208"/>
      <c r="F178" s="229" t="s">
        <v>1739</v>
      </c>
      <c r="G178" s="208"/>
      <c r="H178" s="208" t="s">
        <v>1809</v>
      </c>
      <c r="I178" s="208" t="s">
        <v>1810</v>
      </c>
      <c r="J178" s="208">
        <v>1</v>
      </c>
      <c r="K178" s="252"/>
    </row>
    <row r="179" spans="2:11" customFormat="1" ht="15" customHeight="1" x14ac:dyDescent="0.2">
      <c r="B179" s="231"/>
      <c r="C179" s="208" t="s">
        <v>56</v>
      </c>
      <c r="D179" s="208"/>
      <c r="E179" s="208"/>
      <c r="F179" s="229" t="s">
        <v>1739</v>
      </c>
      <c r="G179" s="208"/>
      <c r="H179" s="208" t="s">
        <v>1811</v>
      </c>
      <c r="I179" s="208" t="s">
        <v>1741</v>
      </c>
      <c r="J179" s="208">
        <v>20</v>
      </c>
      <c r="K179" s="252"/>
    </row>
    <row r="180" spans="2:11" customFormat="1" ht="15" customHeight="1" x14ac:dyDescent="0.2">
      <c r="B180" s="231"/>
      <c r="C180" s="208" t="s">
        <v>57</v>
      </c>
      <c r="D180" s="208"/>
      <c r="E180" s="208"/>
      <c r="F180" s="229" t="s">
        <v>1739</v>
      </c>
      <c r="G180" s="208"/>
      <c r="H180" s="208" t="s">
        <v>1812</v>
      </c>
      <c r="I180" s="208" t="s">
        <v>1741</v>
      </c>
      <c r="J180" s="208">
        <v>255</v>
      </c>
      <c r="K180" s="252"/>
    </row>
    <row r="181" spans="2:11" customFormat="1" ht="15" customHeight="1" x14ac:dyDescent="0.2">
      <c r="B181" s="231"/>
      <c r="C181" s="208" t="s">
        <v>144</v>
      </c>
      <c r="D181" s="208"/>
      <c r="E181" s="208"/>
      <c r="F181" s="229" t="s">
        <v>1739</v>
      </c>
      <c r="G181" s="208"/>
      <c r="H181" s="208" t="s">
        <v>1703</v>
      </c>
      <c r="I181" s="208" t="s">
        <v>1741</v>
      </c>
      <c r="J181" s="208">
        <v>10</v>
      </c>
      <c r="K181" s="252"/>
    </row>
    <row r="182" spans="2:11" customFormat="1" ht="15" customHeight="1" x14ac:dyDescent="0.2">
      <c r="B182" s="231"/>
      <c r="C182" s="208" t="s">
        <v>145</v>
      </c>
      <c r="D182" s="208"/>
      <c r="E182" s="208"/>
      <c r="F182" s="229" t="s">
        <v>1739</v>
      </c>
      <c r="G182" s="208"/>
      <c r="H182" s="208" t="s">
        <v>1813</v>
      </c>
      <c r="I182" s="208" t="s">
        <v>1774</v>
      </c>
      <c r="J182" s="208"/>
      <c r="K182" s="252"/>
    </row>
    <row r="183" spans="2:11" customFormat="1" ht="15" customHeight="1" x14ac:dyDescent="0.2">
      <c r="B183" s="231"/>
      <c r="C183" s="208" t="s">
        <v>1814</v>
      </c>
      <c r="D183" s="208"/>
      <c r="E183" s="208"/>
      <c r="F183" s="229" t="s">
        <v>1739</v>
      </c>
      <c r="G183" s="208"/>
      <c r="H183" s="208" t="s">
        <v>1815</v>
      </c>
      <c r="I183" s="208" t="s">
        <v>1774</v>
      </c>
      <c r="J183" s="208"/>
      <c r="K183" s="252"/>
    </row>
    <row r="184" spans="2:11" customFormat="1" ht="15" customHeight="1" x14ac:dyDescent="0.2">
      <c r="B184" s="231"/>
      <c r="C184" s="208" t="s">
        <v>1803</v>
      </c>
      <c r="D184" s="208"/>
      <c r="E184" s="208"/>
      <c r="F184" s="229" t="s">
        <v>1739</v>
      </c>
      <c r="G184" s="208"/>
      <c r="H184" s="208" t="s">
        <v>1816</v>
      </c>
      <c r="I184" s="208" t="s">
        <v>1774</v>
      </c>
      <c r="J184" s="208"/>
      <c r="K184" s="252"/>
    </row>
    <row r="185" spans="2:11" customFormat="1" ht="15" customHeight="1" x14ac:dyDescent="0.2">
      <c r="B185" s="231"/>
      <c r="C185" s="208" t="s">
        <v>147</v>
      </c>
      <c r="D185" s="208"/>
      <c r="E185" s="208"/>
      <c r="F185" s="229" t="s">
        <v>1745</v>
      </c>
      <c r="G185" s="208"/>
      <c r="H185" s="208" t="s">
        <v>1817</v>
      </c>
      <c r="I185" s="208" t="s">
        <v>1741</v>
      </c>
      <c r="J185" s="208">
        <v>50</v>
      </c>
      <c r="K185" s="252"/>
    </row>
    <row r="186" spans="2:11" customFormat="1" ht="15" customHeight="1" x14ac:dyDescent="0.2">
      <c r="B186" s="231"/>
      <c r="C186" s="208" t="s">
        <v>1818</v>
      </c>
      <c r="D186" s="208"/>
      <c r="E186" s="208"/>
      <c r="F186" s="229" t="s">
        <v>1745</v>
      </c>
      <c r="G186" s="208"/>
      <c r="H186" s="208" t="s">
        <v>1819</v>
      </c>
      <c r="I186" s="208" t="s">
        <v>1820</v>
      </c>
      <c r="J186" s="208"/>
      <c r="K186" s="252"/>
    </row>
    <row r="187" spans="2:11" customFormat="1" ht="15" customHeight="1" x14ac:dyDescent="0.2">
      <c r="B187" s="231"/>
      <c r="C187" s="208" t="s">
        <v>1821</v>
      </c>
      <c r="D187" s="208"/>
      <c r="E187" s="208"/>
      <c r="F187" s="229" t="s">
        <v>1745</v>
      </c>
      <c r="G187" s="208"/>
      <c r="H187" s="208" t="s">
        <v>1822</v>
      </c>
      <c r="I187" s="208" t="s">
        <v>1820</v>
      </c>
      <c r="J187" s="208"/>
      <c r="K187" s="252"/>
    </row>
    <row r="188" spans="2:11" customFormat="1" ht="15" customHeight="1" x14ac:dyDescent="0.2">
      <c r="B188" s="231"/>
      <c r="C188" s="208" t="s">
        <v>1823</v>
      </c>
      <c r="D188" s="208"/>
      <c r="E188" s="208"/>
      <c r="F188" s="229" t="s">
        <v>1745</v>
      </c>
      <c r="G188" s="208"/>
      <c r="H188" s="208" t="s">
        <v>1824</v>
      </c>
      <c r="I188" s="208" t="s">
        <v>1820</v>
      </c>
      <c r="J188" s="208"/>
      <c r="K188" s="252"/>
    </row>
    <row r="189" spans="2:11" customFormat="1" ht="15" customHeight="1" x14ac:dyDescent="0.2">
      <c r="B189" s="231"/>
      <c r="C189" s="265" t="s">
        <v>1825</v>
      </c>
      <c r="D189" s="208"/>
      <c r="E189" s="208"/>
      <c r="F189" s="229" t="s">
        <v>1745</v>
      </c>
      <c r="G189" s="208"/>
      <c r="H189" s="208" t="s">
        <v>1826</v>
      </c>
      <c r="I189" s="208" t="s">
        <v>1827</v>
      </c>
      <c r="J189" s="266" t="s">
        <v>1828</v>
      </c>
      <c r="K189" s="252"/>
    </row>
    <row r="190" spans="2:11" customFormat="1" ht="15" customHeight="1" x14ac:dyDescent="0.2">
      <c r="B190" s="231"/>
      <c r="C190" s="265" t="s">
        <v>45</v>
      </c>
      <c r="D190" s="208"/>
      <c r="E190" s="208"/>
      <c r="F190" s="229" t="s">
        <v>1739</v>
      </c>
      <c r="G190" s="208"/>
      <c r="H190" s="205" t="s">
        <v>1829</v>
      </c>
      <c r="I190" s="208" t="s">
        <v>1830</v>
      </c>
      <c r="J190" s="208"/>
      <c r="K190" s="252"/>
    </row>
    <row r="191" spans="2:11" customFormat="1" ht="15" customHeight="1" x14ac:dyDescent="0.2">
      <c r="B191" s="231"/>
      <c r="C191" s="265" t="s">
        <v>1831</v>
      </c>
      <c r="D191" s="208"/>
      <c r="E191" s="208"/>
      <c r="F191" s="229" t="s">
        <v>1739</v>
      </c>
      <c r="G191" s="208"/>
      <c r="H191" s="208" t="s">
        <v>1832</v>
      </c>
      <c r="I191" s="208" t="s">
        <v>1774</v>
      </c>
      <c r="J191" s="208"/>
      <c r="K191" s="252"/>
    </row>
    <row r="192" spans="2:11" customFormat="1" ht="15" customHeight="1" x14ac:dyDescent="0.2">
      <c r="B192" s="231"/>
      <c r="C192" s="265" t="s">
        <v>1833</v>
      </c>
      <c r="D192" s="208"/>
      <c r="E192" s="208"/>
      <c r="F192" s="229" t="s">
        <v>1739</v>
      </c>
      <c r="G192" s="208"/>
      <c r="H192" s="208" t="s">
        <v>1834</v>
      </c>
      <c r="I192" s="208" t="s">
        <v>1774</v>
      </c>
      <c r="J192" s="208"/>
      <c r="K192" s="252"/>
    </row>
    <row r="193" spans="2:11" customFormat="1" ht="15" customHeight="1" x14ac:dyDescent="0.2">
      <c r="B193" s="231"/>
      <c r="C193" s="265" t="s">
        <v>1835</v>
      </c>
      <c r="D193" s="208"/>
      <c r="E193" s="208"/>
      <c r="F193" s="229" t="s">
        <v>1745</v>
      </c>
      <c r="G193" s="208"/>
      <c r="H193" s="208" t="s">
        <v>1836</v>
      </c>
      <c r="I193" s="208" t="s">
        <v>1774</v>
      </c>
      <c r="J193" s="208"/>
      <c r="K193" s="252"/>
    </row>
    <row r="194" spans="2:11" customFormat="1" ht="15" customHeight="1" x14ac:dyDescent="0.2">
      <c r="B194" s="258"/>
      <c r="C194" s="267"/>
      <c r="D194" s="238"/>
      <c r="E194" s="238"/>
      <c r="F194" s="238"/>
      <c r="G194" s="238"/>
      <c r="H194" s="238"/>
      <c r="I194" s="238"/>
      <c r="J194" s="238"/>
      <c r="K194" s="259"/>
    </row>
    <row r="195" spans="2:11" customFormat="1" ht="18.75" customHeight="1" x14ac:dyDescent="0.2">
      <c r="B195" s="240"/>
      <c r="C195" s="250"/>
      <c r="D195" s="250"/>
      <c r="E195" s="250"/>
      <c r="F195" s="260"/>
      <c r="G195" s="250"/>
      <c r="H195" s="250"/>
      <c r="I195" s="250"/>
      <c r="J195" s="250"/>
      <c r="K195" s="240"/>
    </row>
    <row r="196" spans="2:11" customFormat="1" ht="18.75" customHeight="1" x14ac:dyDescent="0.2">
      <c r="B196" s="240"/>
      <c r="C196" s="250"/>
      <c r="D196" s="250"/>
      <c r="E196" s="250"/>
      <c r="F196" s="260"/>
      <c r="G196" s="250"/>
      <c r="H196" s="250"/>
      <c r="I196" s="250"/>
      <c r="J196" s="250"/>
      <c r="K196" s="240"/>
    </row>
    <row r="197" spans="2:11" customFormat="1" ht="18.75" customHeight="1" x14ac:dyDescent="0.2">
      <c r="B197" s="215"/>
      <c r="C197" s="215"/>
      <c r="D197" s="215"/>
      <c r="E197" s="215"/>
      <c r="F197" s="215"/>
      <c r="G197" s="215"/>
      <c r="H197" s="215"/>
      <c r="I197" s="215"/>
      <c r="J197" s="215"/>
      <c r="K197" s="215"/>
    </row>
    <row r="198" spans="2:11" customFormat="1" ht="13.5" x14ac:dyDescent="0.2">
      <c r="B198" s="197"/>
      <c r="C198" s="198"/>
      <c r="D198" s="198"/>
      <c r="E198" s="198"/>
      <c r="F198" s="198"/>
      <c r="G198" s="198"/>
      <c r="H198" s="198"/>
      <c r="I198" s="198"/>
      <c r="J198" s="198"/>
      <c r="K198" s="199"/>
    </row>
    <row r="199" spans="2:11" customFormat="1" ht="21" x14ac:dyDescent="0.2">
      <c r="B199" s="200"/>
      <c r="C199" s="323" t="s">
        <v>1837</v>
      </c>
      <c r="D199" s="323"/>
      <c r="E199" s="323"/>
      <c r="F199" s="323"/>
      <c r="G199" s="323"/>
      <c r="H199" s="323"/>
      <c r="I199" s="323"/>
      <c r="J199" s="323"/>
      <c r="K199" s="201"/>
    </row>
    <row r="200" spans="2:11" customFormat="1" ht="25.5" customHeight="1" x14ac:dyDescent="0.3">
      <c r="B200" s="200"/>
      <c r="C200" s="268" t="s">
        <v>1838</v>
      </c>
      <c r="D200" s="268"/>
      <c r="E200" s="268"/>
      <c r="F200" s="268" t="s">
        <v>1839</v>
      </c>
      <c r="G200" s="269"/>
      <c r="H200" s="329" t="s">
        <v>1840</v>
      </c>
      <c r="I200" s="329"/>
      <c r="J200" s="329"/>
      <c r="K200" s="201"/>
    </row>
    <row r="201" spans="2:11" customFormat="1" ht="5.25" customHeight="1" x14ac:dyDescent="0.2">
      <c r="B201" s="231"/>
      <c r="C201" s="226"/>
      <c r="D201" s="226"/>
      <c r="E201" s="226"/>
      <c r="F201" s="226"/>
      <c r="G201" s="250"/>
      <c r="H201" s="226"/>
      <c r="I201" s="226"/>
      <c r="J201" s="226"/>
      <c r="K201" s="252"/>
    </row>
    <row r="202" spans="2:11" customFormat="1" ht="15" customHeight="1" x14ac:dyDescent="0.2">
      <c r="B202" s="231"/>
      <c r="C202" s="208" t="s">
        <v>1830</v>
      </c>
      <c r="D202" s="208"/>
      <c r="E202" s="208"/>
      <c r="F202" s="229" t="s">
        <v>46</v>
      </c>
      <c r="G202" s="208"/>
      <c r="H202" s="328" t="s">
        <v>1841</v>
      </c>
      <c r="I202" s="328"/>
      <c r="J202" s="328"/>
      <c r="K202" s="252"/>
    </row>
    <row r="203" spans="2:11" customFormat="1" ht="15" customHeight="1" x14ac:dyDescent="0.2">
      <c r="B203" s="231"/>
      <c r="C203" s="208"/>
      <c r="D203" s="208"/>
      <c r="E203" s="208"/>
      <c r="F203" s="229" t="s">
        <v>47</v>
      </c>
      <c r="G203" s="208"/>
      <c r="H203" s="328" t="s">
        <v>1842</v>
      </c>
      <c r="I203" s="328"/>
      <c r="J203" s="328"/>
      <c r="K203" s="252"/>
    </row>
    <row r="204" spans="2:11" customFormat="1" ht="15" customHeight="1" x14ac:dyDescent="0.2">
      <c r="B204" s="231"/>
      <c r="C204" s="208"/>
      <c r="D204" s="208"/>
      <c r="E204" s="208"/>
      <c r="F204" s="229" t="s">
        <v>50</v>
      </c>
      <c r="G204" s="208"/>
      <c r="H204" s="328" t="s">
        <v>1843</v>
      </c>
      <c r="I204" s="328"/>
      <c r="J204" s="328"/>
      <c r="K204" s="252"/>
    </row>
    <row r="205" spans="2:11" customFormat="1" ht="15" customHeight="1" x14ac:dyDescent="0.2">
      <c r="B205" s="231"/>
      <c r="C205" s="208"/>
      <c r="D205" s="208"/>
      <c r="E205" s="208"/>
      <c r="F205" s="229" t="s">
        <v>48</v>
      </c>
      <c r="G205" s="208"/>
      <c r="H205" s="328" t="s">
        <v>1844</v>
      </c>
      <c r="I205" s="328"/>
      <c r="J205" s="328"/>
      <c r="K205" s="252"/>
    </row>
    <row r="206" spans="2:11" customFormat="1" ht="15" customHeight="1" x14ac:dyDescent="0.2">
      <c r="B206" s="231"/>
      <c r="C206" s="208"/>
      <c r="D206" s="208"/>
      <c r="E206" s="208"/>
      <c r="F206" s="229" t="s">
        <v>49</v>
      </c>
      <c r="G206" s="208"/>
      <c r="H206" s="328" t="s">
        <v>1845</v>
      </c>
      <c r="I206" s="328"/>
      <c r="J206" s="328"/>
      <c r="K206" s="252"/>
    </row>
    <row r="207" spans="2:11" customFormat="1" ht="15" customHeight="1" x14ac:dyDescent="0.2">
      <c r="B207" s="231"/>
      <c r="C207" s="208"/>
      <c r="D207" s="208"/>
      <c r="E207" s="208"/>
      <c r="F207" s="229"/>
      <c r="G207" s="208"/>
      <c r="H207" s="208"/>
      <c r="I207" s="208"/>
      <c r="J207" s="208"/>
      <c r="K207" s="252"/>
    </row>
    <row r="208" spans="2:11" customFormat="1" ht="15" customHeight="1" x14ac:dyDescent="0.2">
      <c r="B208" s="231"/>
      <c r="C208" s="208" t="s">
        <v>1786</v>
      </c>
      <c r="D208" s="208"/>
      <c r="E208" s="208"/>
      <c r="F208" s="229" t="s">
        <v>82</v>
      </c>
      <c r="G208" s="208"/>
      <c r="H208" s="328" t="s">
        <v>1846</v>
      </c>
      <c r="I208" s="328"/>
      <c r="J208" s="328"/>
      <c r="K208" s="252"/>
    </row>
    <row r="209" spans="2:11" customFormat="1" ht="15" customHeight="1" x14ac:dyDescent="0.2">
      <c r="B209" s="231"/>
      <c r="C209" s="208"/>
      <c r="D209" s="208"/>
      <c r="E209" s="208"/>
      <c r="F209" s="229" t="s">
        <v>1684</v>
      </c>
      <c r="G209" s="208"/>
      <c r="H209" s="328" t="s">
        <v>1685</v>
      </c>
      <c r="I209" s="328"/>
      <c r="J209" s="328"/>
      <c r="K209" s="252"/>
    </row>
    <row r="210" spans="2:11" customFormat="1" ht="15" customHeight="1" x14ac:dyDescent="0.2">
      <c r="B210" s="231"/>
      <c r="C210" s="208"/>
      <c r="D210" s="208"/>
      <c r="E210" s="208"/>
      <c r="F210" s="229" t="s">
        <v>1682</v>
      </c>
      <c r="G210" s="208"/>
      <c r="H210" s="328" t="s">
        <v>1847</v>
      </c>
      <c r="I210" s="328"/>
      <c r="J210" s="328"/>
      <c r="K210" s="252"/>
    </row>
    <row r="211" spans="2:11" customFormat="1" ht="15" customHeight="1" x14ac:dyDescent="0.2">
      <c r="B211" s="270"/>
      <c r="C211" s="208"/>
      <c r="D211" s="208"/>
      <c r="E211" s="208"/>
      <c r="F211" s="229" t="s">
        <v>1686</v>
      </c>
      <c r="G211" s="265"/>
      <c r="H211" s="327" t="s">
        <v>115</v>
      </c>
      <c r="I211" s="327"/>
      <c r="J211" s="327"/>
      <c r="K211" s="271"/>
    </row>
    <row r="212" spans="2:11" customFormat="1" ht="15" customHeight="1" x14ac:dyDescent="0.2">
      <c r="B212" s="270"/>
      <c r="C212" s="208"/>
      <c r="D212" s="208"/>
      <c r="E212" s="208"/>
      <c r="F212" s="229" t="s">
        <v>1687</v>
      </c>
      <c r="G212" s="265"/>
      <c r="H212" s="327" t="s">
        <v>1848</v>
      </c>
      <c r="I212" s="327"/>
      <c r="J212" s="327"/>
      <c r="K212" s="271"/>
    </row>
    <row r="213" spans="2:11" customFormat="1" ht="15" customHeight="1" x14ac:dyDescent="0.2">
      <c r="B213" s="270"/>
      <c r="C213" s="208"/>
      <c r="D213" s="208"/>
      <c r="E213" s="208"/>
      <c r="F213" s="229"/>
      <c r="G213" s="265"/>
      <c r="H213" s="256"/>
      <c r="I213" s="256"/>
      <c r="J213" s="256"/>
      <c r="K213" s="271"/>
    </row>
    <row r="214" spans="2:11" customFormat="1" ht="15" customHeight="1" x14ac:dyDescent="0.2">
      <c r="B214" s="270"/>
      <c r="C214" s="208" t="s">
        <v>1810</v>
      </c>
      <c r="D214" s="208"/>
      <c r="E214" s="208"/>
      <c r="F214" s="229">
        <v>1</v>
      </c>
      <c r="G214" s="265"/>
      <c r="H214" s="327" t="s">
        <v>1849</v>
      </c>
      <c r="I214" s="327"/>
      <c r="J214" s="327"/>
      <c r="K214" s="271"/>
    </row>
    <row r="215" spans="2:11" customFormat="1" ht="15" customHeight="1" x14ac:dyDescent="0.2">
      <c r="B215" s="270"/>
      <c r="C215" s="208"/>
      <c r="D215" s="208"/>
      <c r="E215" s="208"/>
      <c r="F215" s="229">
        <v>2</v>
      </c>
      <c r="G215" s="265"/>
      <c r="H215" s="327" t="s">
        <v>1850</v>
      </c>
      <c r="I215" s="327"/>
      <c r="J215" s="327"/>
      <c r="K215" s="271"/>
    </row>
    <row r="216" spans="2:11" customFormat="1" ht="15" customHeight="1" x14ac:dyDescent="0.2">
      <c r="B216" s="270"/>
      <c r="C216" s="208"/>
      <c r="D216" s="208"/>
      <c r="E216" s="208"/>
      <c r="F216" s="229">
        <v>3</v>
      </c>
      <c r="G216" s="265"/>
      <c r="H216" s="327" t="s">
        <v>1851</v>
      </c>
      <c r="I216" s="327"/>
      <c r="J216" s="327"/>
      <c r="K216" s="271"/>
    </row>
    <row r="217" spans="2:11" customFormat="1" ht="15" customHeight="1" x14ac:dyDescent="0.2">
      <c r="B217" s="270"/>
      <c r="C217" s="208"/>
      <c r="D217" s="208"/>
      <c r="E217" s="208"/>
      <c r="F217" s="229">
        <v>4</v>
      </c>
      <c r="G217" s="265"/>
      <c r="H217" s="327" t="s">
        <v>1852</v>
      </c>
      <c r="I217" s="327"/>
      <c r="J217" s="327"/>
      <c r="K217" s="271"/>
    </row>
    <row r="218" spans="2:11" customFormat="1" ht="12.75" customHeight="1" x14ac:dyDescent="0.2">
      <c r="B218" s="272"/>
      <c r="C218" s="273"/>
      <c r="D218" s="273"/>
      <c r="E218" s="273"/>
      <c r="F218" s="273"/>
      <c r="G218" s="273"/>
      <c r="H218" s="273"/>
      <c r="I218" s="273"/>
      <c r="J218" s="273"/>
      <c r="K218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89"/>
  <sheetViews>
    <sheetView showGridLines="0" workbookViewId="0"/>
  </sheetViews>
  <sheetFormatPr defaultColWidth="12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L2" s="283" t="s">
        <v>6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84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9" t="str">
        <f>'Rekapitulace stavby'!K6</f>
        <v>Centrum robotiky v areálu VŠB-uznatelné náklady</v>
      </c>
      <c r="F7" s="320"/>
      <c r="G7" s="320"/>
      <c r="H7" s="320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1" t="s">
        <v>119</v>
      </c>
      <c r="F9" s="318"/>
      <c r="G9" s="318"/>
      <c r="H9" s="318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21.75" customHeight="1" x14ac:dyDescent="0.2">
      <c r="B13" s="33"/>
      <c r="D13" s="24" t="s">
        <v>26</v>
      </c>
      <c r="F13" s="29" t="s">
        <v>27</v>
      </c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1" t="str">
        <f>'Rekapitulace stavby'!E14</f>
        <v>Vyplň údaj</v>
      </c>
      <c r="F18" s="303"/>
      <c r="G18" s="303"/>
      <c r="H18" s="303"/>
      <c r="I18" s="27" t="s">
        <v>31</v>
      </c>
      <c r="J18" s="28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">
        <v>3</v>
      </c>
      <c r="L23" s="33"/>
    </row>
    <row r="24" spans="2:12" s="1" customFormat="1" ht="18" customHeight="1" x14ac:dyDescent="0.2">
      <c r="B24" s="33"/>
      <c r="E24" s="25" t="s">
        <v>38</v>
      </c>
      <c r="I24" s="27" t="s">
        <v>31</v>
      </c>
      <c r="J24" s="25" t="s">
        <v>3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71.25" customHeight="1" x14ac:dyDescent="0.2">
      <c r="B27" s="92"/>
      <c r="E27" s="307" t="s">
        <v>40</v>
      </c>
      <c r="F27" s="307"/>
      <c r="G27" s="307"/>
      <c r="H27" s="307"/>
      <c r="L27" s="92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ROUND(J97,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7" t="s">
        <v>46</v>
      </c>
      <c r="F33" s="84">
        <f>ROUND((SUM(BE97:BE488)),  2)</f>
        <v>0</v>
      </c>
      <c r="I33" s="94">
        <v>0.21</v>
      </c>
      <c r="J33" s="84">
        <f>ROUND(((SUM(BE97:BE488))*I33),  2)</f>
        <v>0</v>
      </c>
      <c r="L33" s="33"/>
    </row>
    <row r="34" spans="2:12" s="1" customFormat="1" ht="14.45" customHeight="1" x14ac:dyDescent="0.2">
      <c r="B34" s="33"/>
      <c r="E34" s="27" t="s">
        <v>47</v>
      </c>
      <c r="F34" s="84">
        <f>ROUND((SUM(BF97:BF488)),  2)</f>
        <v>0</v>
      </c>
      <c r="I34" s="94">
        <v>0.15</v>
      </c>
      <c r="J34" s="84">
        <f>ROUND(((SUM(BF97:BF488))*I34),  2)</f>
        <v>0</v>
      </c>
      <c r="L34" s="33"/>
    </row>
    <row r="35" spans="2:12" s="1" customFormat="1" ht="14.45" hidden="1" customHeight="1" x14ac:dyDescent="0.2">
      <c r="B35" s="33"/>
      <c r="E35" s="27" t="s">
        <v>48</v>
      </c>
      <c r="F35" s="84">
        <f>ROUND((SUM(BG97:BG488)),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 x14ac:dyDescent="0.2">
      <c r="B36" s="33"/>
      <c r="E36" s="27" t="s">
        <v>49</v>
      </c>
      <c r="F36" s="84">
        <f>ROUND((SUM(BH97:BH488)),  2)</f>
        <v>0</v>
      </c>
      <c r="I36" s="94">
        <v>0.15</v>
      </c>
      <c r="J36" s="84">
        <f>0</f>
        <v>0</v>
      </c>
      <c r="L36" s="33"/>
    </row>
    <row r="37" spans="2:12" s="1" customFormat="1" ht="14.45" hidden="1" customHeight="1" x14ac:dyDescent="0.2">
      <c r="B37" s="33"/>
      <c r="E37" s="27" t="s">
        <v>50</v>
      </c>
      <c r="F37" s="84">
        <f>ROUND((SUM(BI97:BI488)),  2)</f>
        <v>0</v>
      </c>
      <c r="I37" s="94">
        <v>0</v>
      </c>
      <c r="J37" s="84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1" t="s">
        <v>120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9" t="str">
        <f>E7</f>
        <v>Centrum robotiky v areálu VŠB-uznatelné náklady</v>
      </c>
      <c r="F48" s="320"/>
      <c r="G48" s="320"/>
      <c r="H48" s="320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1" t="str">
        <f>E9</f>
        <v>2102701 - Stavební část</v>
      </c>
      <c r="F50" s="318"/>
      <c r="G50" s="318"/>
      <c r="H50" s="318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6.95" customHeight="1" x14ac:dyDescent="0.2">
      <c r="B53" s="33"/>
      <c r="L53" s="33"/>
    </row>
    <row r="54" spans="2:47" s="1" customFormat="1" ht="25.7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35" customHeight="1" x14ac:dyDescent="0.2">
      <c r="B58" s="33"/>
      <c r="L58" s="33"/>
    </row>
    <row r="59" spans="2:47" s="1" customFormat="1" ht="22.7" customHeight="1" x14ac:dyDescent="0.2">
      <c r="B59" s="33"/>
      <c r="C59" s="103" t="s">
        <v>73</v>
      </c>
      <c r="J59" s="64">
        <f>J97</f>
        <v>0</v>
      </c>
      <c r="L59" s="33"/>
      <c r="AU59" s="17" t="s">
        <v>123</v>
      </c>
    </row>
    <row r="60" spans="2:47" s="8" customFormat="1" ht="24.95" customHeight="1" x14ac:dyDescent="0.2">
      <c r="B60" s="104"/>
      <c r="D60" s="105" t="s">
        <v>124</v>
      </c>
      <c r="E60" s="106"/>
      <c r="F60" s="106"/>
      <c r="G60" s="106"/>
      <c r="H60" s="106"/>
      <c r="I60" s="106"/>
      <c r="J60" s="107">
        <f>J98</f>
        <v>0</v>
      </c>
      <c r="L60" s="104"/>
    </row>
    <row r="61" spans="2:47" s="9" customFormat="1" ht="20.100000000000001" customHeight="1" x14ac:dyDescent="0.2">
      <c r="B61" s="108"/>
      <c r="D61" s="109" t="s">
        <v>125</v>
      </c>
      <c r="E61" s="110"/>
      <c r="F61" s="110"/>
      <c r="G61" s="110"/>
      <c r="H61" s="110"/>
      <c r="I61" s="110"/>
      <c r="J61" s="111">
        <f>J99</f>
        <v>0</v>
      </c>
      <c r="L61" s="108"/>
    </row>
    <row r="62" spans="2:47" s="9" customFormat="1" ht="20.100000000000001" customHeight="1" x14ac:dyDescent="0.2">
      <c r="B62" s="108"/>
      <c r="D62" s="109" t="s">
        <v>126</v>
      </c>
      <c r="E62" s="110"/>
      <c r="F62" s="110"/>
      <c r="G62" s="110"/>
      <c r="H62" s="110"/>
      <c r="I62" s="110"/>
      <c r="J62" s="111">
        <f>J131</f>
        <v>0</v>
      </c>
      <c r="L62" s="108"/>
    </row>
    <row r="63" spans="2:47" s="9" customFormat="1" ht="20.100000000000001" customHeight="1" x14ac:dyDescent="0.2">
      <c r="B63" s="108"/>
      <c r="D63" s="109" t="s">
        <v>127</v>
      </c>
      <c r="E63" s="110"/>
      <c r="F63" s="110"/>
      <c r="G63" s="110"/>
      <c r="H63" s="110"/>
      <c r="I63" s="110"/>
      <c r="J63" s="111">
        <f>J195</f>
        <v>0</v>
      </c>
      <c r="L63" s="108"/>
    </row>
    <row r="64" spans="2:47" s="9" customFormat="1" ht="20.100000000000001" customHeight="1" x14ac:dyDescent="0.2">
      <c r="B64" s="108"/>
      <c r="D64" s="109" t="s">
        <v>128</v>
      </c>
      <c r="E64" s="110"/>
      <c r="F64" s="110"/>
      <c r="G64" s="110"/>
      <c r="H64" s="110"/>
      <c r="I64" s="110"/>
      <c r="J64" s="111">
        <f>J206</f>
        <v>0</v>
      </c>
      <c r="L64" s="108"/>
    </row>
    <row r="65" spans="2:12" s="8" customFormat="1" ht="24.95" customHeight="1" x14ac:dyDescent="0.2">
      <c r="B65" s="104"/>
      <c r="D65" s="105" t="s">
        <v>129</v>
      </c>
      <c r="E65" s="106"/>
      <c r="F65" s="106"/>
      <c r="G65" s="106"/>
      <c r="H65" s="106"/>
      <c r="I65" s="106"/>
      <c r="J65" s="107">
        <f>J209</f>
        <v>0</v>
      </c>
      <c r="L65" s="104"/>
    </row>
    <row r="66" spans="2:12" s="9" customFormat="1" ht="20.100000000000001" customHeight="1" x14ac:dyDescent="0.2">
      <c r="B66" s="108"/>
      <c r="D66" s="109" t="s">
        <v>130</v>
      </c>
      <c r="E66" s="110"/>
      <c r="F66" s="110"/>
      <c r="G66" s="110"/>
      <c r="H66" s="110"/>
      <c r="I66" s="110"/>
      <c r="J66" s="111">
        <f>J210</f>
        <v>0</v>
      </c>
      <c r="L66" s="108"/>
    </row>
    <row r="67" spans="2:12" s="9" customFormat="1" ht="20.100000000000001" customHeight="1" x14ac:dyDescent="0.2">
      <c r="B67" s="108"/>
      <c r="D67" s="109" t="s">
        <v>131</v>
      </c>
      <c r="E67" s="110"/>
      <c r="F67" s="110"/>
      <c r="G67" s="110"/>
      <c r="H67" s="110"/>
      <c r="I67" s="110"/>
      <c r="J67" s="111">
        <f>J214</f>
        <v>0</v>
      </c>
      <c r="L67" s="108"/>
    </row>
    <row r="68" spans="2:12" s="9" customFormat="1" ht="20.100000000000001" customHeight="1" x14ac:dyDescent="0.2">
      <c r="B68" s="108"/>
      <c r="D68" s="109" t="s">
        <v>132</v>
      </c>
      <c r="E68" s="110"/>
      <c r="F68" s="110"/>
      <c r="G68" s="110"/>
      <c r="H68" s="110"/>
      <c r="I68" s="110"/>
      <c r="J68" s="111">
        <f>J227</f>
        <v>0</v>
      </c>
      <c r="L68" s="108"/>
    </row>
    <row r="69" spans="2:12" s="9" customFormat="1" ht="20.100000000000001" customHeight="1" x14ac:dyDescent="0.2">
      <c r="B69" s="108"/>
      <c r="D69" s="109" t="s">
        <v>133</v>
      </c>
      <c r="E69" s="110"/>
      <c r="F69" s="110"/>
      <c r="G69" s="110"/>
      <c r="H69" s="110"/>
      <c r="I69" s="110"/>
      <c r="J69" s="111">
        <f>J235</f>
        <v>0</v>
      </c>
      <c r="L69" s="108"/>
    </row>
    <row r="70" spans="2:12" s="9" customFormat="1" ht="20.100000000000001" customHeight="1" x14ac:dyDescent="0.2">
      <c r="B70" s="108"/>
      <c r="D70" s="109" t="s">
        <v>134</v>
      </c>
      <c r="E70" s="110"/>
      <c r="F70" s="110"/>
      <c r="G70" s="110"/>
      <c r="H70" s="110"/>
      <c r="I70" s="110"/>
      <c r="J70" s="111">
        <f>J239</f>
        <v>0</v>
      </c>
      <c r="L70" s="108"/>
    </row>
    <row r="71" spans="2:12" s="9" customFormat="1" ht="20.100000000000001" customHeight="1" x14ac:dyDescent="0.2">
      <c r="B71" s="108"/>
      <c r="D71" s="109" t="s">
        <v>135</v>
      </c>
      <c r="E71" s="110"/>
      <c r="F71" s="110"/>
      <c r="G71" s="110"/>
      <c r="H71" s="110"/>
      <c r="I71" s="110"/>
      <c r="J71" s="111">
        <f>J289</f>
        <v>0</v>
      </c>
      <c r="L71" s="108"/>
    </row>
    <row r="72" spans="2:12" s="9" customFormat="1" ht="20.100000000000001" customHeight="1" x14ac:dyDescent="0.2">
      <c r="B72" s="108"/>
      <c r="D72" s="109" t="s">
        <v>136</v>
      </c>
      <c r="E72" s="110"/>
      <c r="F72" s="110"/>
      <c r="G72" s="110"/>
      <c r="H72" s="110"/>
      <c r="I72" s="110"/>
      <c r="J72" s="111">
        <f>J345</f>
        <v>0</v>
      </c>
      <c r="L72" s="108"/>
    </row>
    <row r="73" spans="2:12" s="9" customFormat="1" ht="20.100000000000001" customHeight="1" x14ac:dyDescent="0.2">
      <c r="B73" s="108"/>
      <c r="D73" s="109" t="s">
        <v>137</v>
      </c>
      <c r="E73" s="110"/>
      <c r="F73" s="110"/>
      <c r="G73" s="110"/>
      <c r="H73" s="110"/>
      <c r="I73" s="110"/>
      <c r="J73" s="111">
        <f>J382</f>
        <v>0</v>
      </c>
      <c r="L73" s="108"/>
    </row>
    <row r="74" spans="2:12" s="9" customFormat="1" ht="20.100000000000001" customHeight="1" x14ac:dyDescent="0.2">
      <c r="B74" s="108"/>
      <c r="D74" s="109" t="s">
        <v>138</v>
      </c>
      <c r="E74" s="110"/>
      <c r="F74" s="110"/>
      <c r="G74" s="110"/>
      <c r="H74" s="110"/>
      <c r="I74" s="110"/>
      <c r="J74" s="111">
        <f>J389</f>
        <v>0</v>
      </c>
      <c r="L74" s="108"/>
    </row>
    <row r="75" spans="2:12" s="9" customFormat="1" ht="20.100000000000001" customHeight="1" x14ac:dyDescent="0.2">
      <c r="B75" s="108"/>
      <c r="D75" s="109" t="s">
        <v>139</v>
      </c>
      <c r="E75" s="110"/>
      <c r="F75" s="110"/>
      <c r="G75" s="110"/>
      <c r="H75" s="110"/>
      <c r="I75" s="110"/>
      <c r="J75" s="111">
        <f>J396</f>
        <v>0</v>
      </c>
      <c r="L75" s="108"/>
    </row>
    <row r="76" spans="2:12" s="9" customFormat="1" ht="20.100000000000001" customHeight="1" x14ac:dyDescent="0.2">
      <c r="B76" s="108"/>
      <c r="D76" s="109" t="s">
        <v>140</v>
      </c>
      <c r="E76" s="110"/>
      <c r="F76" s="110"/>
      <c r="G76" s="110"/>
      <c r="H76" s="110"/>
      <c r="I76" s="110"/>
      <c r="J76" s="111">
        <f>J447</f>
        <v>0</v>
      </c>
      <c r="L76" s="108"/>
    </row>
    <row r="77" spans="2:12" s="9" customFormat="1" ht="20.100000000000001" customHeight="1" x14ac:dyDescent="0.2">
      <c r="B77" s="108"/>
      <c r="D77" s="109" t="s">
        <v>141</v>
      </c>
      <c r="E77" s="110"/>
      <c r="F77" s="110"/>
      <c r="G77" s="110"/>
      <c r="H77" s="110"/>
      <c r="I77" s="110"/>
      <c r="J77" s="111">
        <f>J465</f>
        <v>0</v>
      </c>
      <c r="L77" s="108"/>
    </row>
    <row r="78" spans="2:12" s="1" customFormat="1" ht="21.75" customHeight="1" x14ac:dyDescent="0.2">
      <c r="B78" s="33"/>
      <c r="L78" s="33"/>
    </row>
    <row r="79" spans="2:12" s="1" customFormat="1" ht="6.95" customHeight="1" x14ac:dyDescent="0.2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33"/>
    </row>
    <row r="83" spans="2:20" s="1" customFormat="1" ht="6.95" customHeight="1" x14ac:dyDescent="0.2"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33"/>
    </row>
    <row r="84" spans="2:20" s="1" customFormat="1" ht="24.95" customHeight="1" x14ac:dyDescent="0.2">
      <c r="B84" s="33"/>
      <c r="C84" s="21" t="s">
        <v>142</v>
      </c>
      <c r="L84" s="33"/>
    </row>
    <row r="85" spans="2:20" s="1" customFormat="1" ht="6.95" customHeight="1" x14ac:dyDescent="0.2">
      <c r="B85" s="33"/>
      <c r="L85" s="33"/>
    </row>
    <row r="86" spans="2:20" s="1" customFormat="1" ht="12" customHeight="1" x14ac:dyDescent="0.2">
      <c r="B86" s="33"/>
      <c r="C86" s="27" t="s">
        <v>17</v>
      </c>
      <c r="L86" s="33"/>
    </row>
    <row r="87" spans="2:20" s="1" customFormat="1" ht="16.5" customHeight="1" x14ac:dyDescent="0.2">
      <c r="B87" s="33"/>
      <c r="E87" s="319" t="str">
        <f>E7</f>
        <v>Centrum robotiky v areálu VŠB-uznatelné náklady</v>
      </c>
      <c r="F87" s="320"/>
      <c r="G87" s="320"/>
      <c r="H87" s="320"/>
      <c r="L87" s="33"/>
    </row>
    <row r="88" spans="2:20" s="1" customFormat="1" ht="12" customHeight="1" x14ac:dyDescent="0.2">
      <c r="B88" s="33"/>
      <c r="C88" s="27" t="s">
        <v>118</v>
      </c>
      <c r="L88" s="33"/>
    </row>
    <row r="89" spans="2:20" s="1" customFormat="1" ht="16.5" customHeight="1" x14ac:dyDescent="0.2">
      <c r="B89" s="33"/>
      <c r="E89" s="311" t="str">
        <f>E9</f>
        <v>2102701 - Stavební část</v>
      </c>
      <c r="F89" s="318"/>
      <c r="G89" s="318"/>
      <c r="H89" s="318"/>
      <c r="L89" s="33"/>
    </row>
    <row r="90" spans="2:20" s="1" customFormat="1" ht="6.95" customHeight="1" x14ac:dyDescent="0.2">
      <c r="B90" s="33"/>
      <c r="L90" s="33"/>
    </row>
    <row r="91" spans="2:20" s="1" customFormat="1" ht="12" customHeight="1" x14ac:dyDescent="0.2">
      <c r="B91" s="33"/>
      <c r="C91" s="27" t="s">
        <v>22</v>
      </c>
      <c r="F91" s="25" t="str">
        <f>F12</f>
        <v>Ostrava - Poruba</v>
      </c>
      <c r="I91" s="27" t="s">
        <v>24</v>
      </c>
      <c r="J91" s="50" t="str">
        <f>IF(J12="","",J12)</f>
        <v>20. 7. 2021</v>
      </c>
      <c r="L91" s="33"/>
    </row>
    <row r="92" spans="2:20" s="1" customFormat="1" ht="6.95" customHeight="1" x14ac:dyDescent="0.2">
      <c r="B92" s="33"/>
      <c r="L92" s="33"/>
    </row>
    <row r="93" spans="2:20" s="1" customFormat="1" ht="25.7" customHeight="1" x14ac:dyDescent="0.2">
      <c r="B93" s="33"/>
      <c r="C93" s="27" t="s">
        <v>28</v>
      </c>
      <c r="F93" s="25" t="str">
        <f>E15</f>
        <v>VŠB- TU Ostrava</v>
      </c>
      <c r="I93" s="27" t="s">
        <v>34</v>
      </c>
      <c r="J93" s="31" t="str">
        <f>E21</f>
        <v>Archi Bim Ostrava - Pustkovec</v>
      </c>
      <c r="L93" s="33"/>
    </row>
    <row r="94" spans="2:20" s="1" customFormat="1" ht="15.2" customHeight="1" x14ac:dyDescent="0.2">
      <c r="B94" s="33"/>
      <c r="C94" s="27" t="s">
        <v>32</v>
      </c>
      <c r="F94" s="25" t="str">
        <f>IF(E18="","",E18)</f>
        <v>Vyplň údaj</v>
      </c>
      <c r="I94" s="27" t="s">
        <v>37</v>
      </c>
      <c r="J94" s="31" t="str">
        <f>E24</f>
        <v>Anna Mužná</v>
      </c>
      <c r="L94" s="33"/>
    </row>
    <row r="95" spans="2:20" s="1" customFormat="1" ht="10.35" customHeight="1" x14ac:dyDescent="0.2">
      <c r="B95" s="33"/>
      <c r="L95" s="33"/>
    </row>
    <row r="96" spans="2:20" s="10" customFormat="1" ht="29.25" customHeight="1" x14ac:dyDescent="0.2">
      <c r="B96" s="112"/>
      <c r="C96" s="113" t="s">
        <v>143</v>
      </c>
      <c r="D96" s="114" t="s">
        <v>60</v>
      </c>
      <c r="E96" s="114" t="s">
        <v>56</v>
      </c>
      <c r="F96" s="114" t="s">
        <v>57</v>
      </c>
      <c r="G96" s="114" t="s">
        <v>144</v>
      </c>
      <c r="H96" s="114" t="s">
        <v>145</v>
      </c>
      <c r="I96" s="114" t="s">
        <v>146</v>
      </c>
      <c r="J96" s="114" t="s">
        <v>122</v>
      </c>
      <c r="K96" s="115" t="s">
        <v>147</v>
      </c>
      <c r="L96" s="112"/>
      <c r="M96" s="57" t="s">
        <v>3</v>
      </c>
      <c r="N96" s="58" t="s">
        <v>45</v>
      </c>
      <c r="O96" s="58" t="s">
        <v>148</v>
      </c>
      <c r="P96" s="58" t="s">
        <v>149</v>
      </c>
      <c r="Q96" s="58" t="s">
        <v>150</v>
      </c>
      <c r="R96" s="58" t="s">
        <v>151</v>
      </c>
      <c r="S96" s="58" t="s">
        <v>152</v>
      </c>
      <c r="T96" s="59" t="s">
        <v>153</v>
      </c>
    </row>
    <row r="97" spans="2:65" s="1" customFormat="1" ht="22.7" customHeight="1" x14ac:dyDescent="0.25">
      <c r="B97" s="33"/>
      <c r="C97" s="62" t="s">
        <v>154</v>
      </c>
      <c r="J97" s="116">
        <f>BK97</f>
        <v>0</v>
      </c>
      <c r="L97" s="33"/>
      <c r="M97" s="60"/>
      <c r="N97" s="51"/>
      <c r="O97" s="51"/>
      <c r="P97" s="117">
        <f>P98+P209</f>
        <v>0</v>
      </c>
      <c r="Q97" s="51"/>
      <c r="R97" s="117">
        <f>R98+R209</f>
        <v>177.08425228999999</v>
      </c>
      <c r="S97" s="51"/>
      <c r="T97" s="118">
        <f>T98+T209</f>
        <v>230.62989527999997</v>
      </c>
      <c r="AT97" s="17" t="s">
        <v>74</v>
      </c>
      <c r="AU97" s="17" t="s">
        <v>123</v>
      </c>
      <c r="BK97" s="119">
        <f>BK98+BK209</f>
        <v>0</v>
      </c>
    </row>
    <row r="98" spans="2:65" s="11" customFormat="1" ht="26.1" customHeight="1" x14ac:dyDescent="0.2">
      <c r="B98" s="120"/>
      <c r="D98" s="121" t="s">
        <v>74</v>
      </c>
      <c r="E98" s="122" t="s">
        <v>155</v>
      </c>
      <c r="F98" s="122" t="s">
        <v>156</v>
      </c>
      <c r="I98" s="123"/>
      <c r="J98" s="124">
        <f>BK98</f>
        <v>0</v>
      </c>
      <c r="L98" s="120"/>
      <c r="M98" s="125"/>
      <c r="P98" s="126">
        <f>P99+P131+P195+P206</f>
        <v>0</v>
      </c>
      <c r="R98" s="126">
        <f>R99+R131+R195+R206</f>
        <v>109.39538980000002</v>
      </c>
      <c r="T98" s="127">
        <f>T99+T131+T195+T206</f>
        <v>160.50463799999997</v>
      </c>
      <c r="AR98" s="121" t="s">
        <v>83</v>
      </c>
      <c r="AT98" s="128" t="s">
        <v>74</v>
      </c>
      <c r="AU98" s="128" t="s">
        <v>75</v>
      </c>
      <c r="AY98" s="121" t="s">
        <v>157</v>
      </c>
      <c r="BK98" s="129">
        <f>BK99+BK131+BK195+BK206</f>
        <v>0</v>
      </c>
    </row>
    <row r="99" spans="2:65" s="11" customFormat="1" ht="22.7" customHeight="1" x14ac:dyDescent="0.2">
      <c r="B99" s="120"/>
      <c r="D99" s="121" t="s">
        <v>74</v>
      </c>
      <c r="E99" s="130" t="s">
        <v>158</v>
      </c>
      <c r="F99" s="130" t="s">
        <v>159</v>
      </c>
      <c r="I99" s="123"/>
      <c r="J99" s="131">
        <f>BK99</f>
        <v>0</v>
      </c>
      <c r="L99" s="120"/>
      <c r="M99" s="125"/>
      <c r="P99" s="126">
        <f>SUM(P100:P130)</f>
        <v>0</v>
      </c>
      <c r="R99" s="126">
        <f>SUM(R100:R130)</f>
        <v>109.28781280000001</v>
      </c>
      <c r="T99" s="127">
        <f>SUM(T100:T130)</f>
        <v>0</v>
      </c>
      <c r="AR99" s="121" t="s">
        <v>83</v>
      </c>
      <c r="AT99" s="128" t="s">
        <v>74</v>
      </c>
      <c r="AU99" s="128" t="s">
        <v>83</v>
      </c>
      <c r="AY99" s="121" t="s">
        <v>157</v>
      </c>
      <c r="BK99" s="129">
        <f>SUM(BK100:BK130)</f>
        <v>0</v>
      </c>
    </row>
    <row r="100" spans="2:65" s="1" customFormat="1" ht="48.95" customHeight="1" x14ac:dyDescent="0.2">
      <c r="B100" s="132"/>
      <c r="C100" s="133" t="s">
        <v>160</v>
      </c>
      <c r="D100" s="133" t="s">
        <v>161</v>
      </c>
      <c r="E100" s="134" t="s">
        <v>162</v>
      </c>
      <c r="F100" s="135" t="s">
        <v>163</v>
      </c>
      <c r="G100" s="136" t="s">
        <v>164</v>
      </c>
      <c r="H100" s="137">
        <v>592.84799999999996</v>
      </c>
      <c r="I100" s="138"/>
      <c r="J100" s="139">
        <f>ROUND(I100*H100,2)</f>
        <v>0</v>
      </c>
      <c r="K100" s="135" t="s">
        <v>165</v>
      </c>
      <c r="L100" s="33"/>
      <c r="M100" s="140" t="s">
        <v>3</v>
      </c>
      <c r="N100" s="141" t="s">
        <v>46</v>
      </c>
      <c r="P100" s="142">
        <f>O100*H100</f>
        <v>0</v>
      </c>
      <c r="Q100" s="142">
        <v>1.7000000000000001E-2</v>
      </c>
      <c r="R100" s="142">
        <f>Q100*H100</f>
        <v>10.078416000000001</v>
      </c>
      <c r="S100" s="142">
        <v>0</v>
      </c>
      <c r="T100" s="143">
        <f>S100*H100</f>
        <v>0</v>
      </c>
      <c r="AR100" s="144" t="s">
        <v>160</v>
      </c>
      <c r="AT100" s="144" t="s">
        <v>161</v>
      </c>
      <c r="AU100" s="144" t="s">
        <v>85</v>
      </c>
      <c r="AY100" s="17" t="s">
        <v>157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7" t="s">
        <v>83</v>
      </c>
      <c r="BK100" s="145">
        <f>ROUND(I100*H100,2)</f>
        <v>0</v>
      </c>
      <c r="BL100" s="17" t="s">
        <v>160</v>
      </c>
      <c r="BM100" s="144" t="s">
        <v>166</v>
      </c>
    </row>
    <row r="101" spans="2:65" s="1" customFormat="1" x14ac:dyDescent="0.2">
      <c r="B101" s="33"/>
      <c r="D101" s="146" t="s">
        <v>167</v>
      </c>
      <c r="F101" s="147" t="s">
        <v>168</v>
      </c>
      <c r="I101" s="148"/>
      <c r="L101" s="33"/>
      <c r="M101" s="149"/>
      <c r="T101" s="54"/>
      <c r="AT101" s="17" t="s">
        <v>167</v>
      </c>
      <c r="AU101" s="17" t="s">
        <v>85</v>
      </c>
    </row>
    <row r="102" spans="2:65" s="12" customFormat="1" x14ac:dyDescent="0.2">
      <c r="B102" s="150"/>
      <c r="D102" s="151" t="s">
        <v>169</v>
      </c>
      <c r="E102" s="152" t="s">
        <v>3</v>
      </c>
      <c r="F102" s="153" t="s">
        <v>170</v>
      </c>
      <c r="H102" s="152" t="s">
        <v>3</v>
      </c>
      <c r="I102" s="154"/>
      <c r="L102" s="150"/>
      <c r="M102" s="155"/>
      <c r="T102" s="156"/>
      <c r="AT102" s="152" t="s">
        <v>169</v>
      </c>
      <c r="AU102" s="152" t="s">
        <v>85</v>
      </c>
      <c r="AV102" s="12" t="s">
        <v>83</v>
      </c>
      <c r="AW102" s="12" t="s">
        <v>36</v>
      </c>
      <c r="AX102" s="12" t="s">
        <v>75</v>
      </c>
      <c r="AY102" s="152" t="s">
        <v>157</v>
      </c>
    </row>
    <row r="103" spans="2:65" s="13" customFormat="1" ht="22.5" x14ac:dyDescent="0.2">
      <c r="B103" s="157"/>
      <c r="D103" s="151" t="s">
        <v>169</v>
      </c>
      <c r="E103" s="158" t="s">
        <v>3</v>
      </c>
      <c r="F103" s="159" t="s">
        <v>171</v>
      </c>
      <c r="H103" s="160">
        <v>512.90499999999997</v>
      </c>
      <c r="I103" s="161"/>
      <c r="L103" s="157"/>
      <c r="M103" s="162"/>
      <c r="T103" s="163"/>
      <c r="AT103" s="158" t="s">
        <v>169</v>
      </c>
      <c r="AU103" s="158" t="s">
        <v>85</v>
      </c>
      <c r="AV103" s="13" t="s">
        <v>85</v>
      </c>
      <c r="AW103" s="13" t="s">
        <v>36</v>
      </c>
      <c r="AX103" s="13" t="s">
        <v>75</v>
      </c>
      <c r="AY103" s="158" t="s">
        <v>157</v>
      </c>
    </row>
    <row r="104" spans="2:65" s="13" customFormat="1" x14ac:dyDescent="0.2">
      <c r="B104" s="157"/>
      <c r="D104" s="151" t="s">
        <v>169</v>
      </c>
      <c r="E104" s="158" t="s">
        <v>3</v>
      </c>
      <c r="F104" s="159" t="s">
        <v>172</v>
      </c>
      <c r="H104" s="160">
        <v>125.348</v>
      </c>
      <c r="I104" s="161"/>
      <c r="L104" s="157"/>
      <c r="M104" s="162"/>
      <c r="T104" s="163"/>
      <c r="AT104" s="158" t="s">
        <v>169</v>
      </c>
      <c r="AU104" s="158" t="s">
        <v>85</v>
      </c>
      <c r="AV104" s="13" t="s">
        <v>85</v>
      </c>
      <c r="AW104" s="13" t="s">
        <v>36</v>
      </c>
      <c r="AX104" s="13" t="s">
        <v>75</v>
      </c>
      <c r="AY104" s="158" t="s">
        <v>157</v>
      </c>
    </row>
    <row r="105" spans="2:65" s="13" customFormat="1" x14ac:dyDescent="0.2">
      <c r="B105" s="157"/>
      <c r="D105" s="151" t="s">
        <v>169</v>
      </c>
      <c r="E105" s="158" t="s">
        <v>3</v>
      </c>
      <c r="F105" s="159" t="s">
        <v>173</v>
      </c>
      <c r="H105" s="160">
        <v>-112.08</v>
      </c>
      <c r="I105" s="161"/>
      <c r="L105" s="157"/>
      <c r="M105" s="162"/>
      <c r="T105" s="163"/>
      <c r="AT105" s="158" t="s">
        <v>169</v>
      </c>
      <c r="AU105" s="158" t="s">
        <v>85</v>
      </c>
      <c r="AV105" s="13" t="s">
        <v>85</v>
      </c>
      <c r="AW105" s="13" t="s">
        <v>36</v>
      </c>
      <c r="AX105" s="13" t="s">
        <v>75</v>
      </c>
      <c r="AY105" s="158" t="s">
        <v>157</v>
      </c>
    </row>
    <row r="106" spans="2:65" s="12" customFormat="1" x14ac:dyDescent="0.2">
      <c r="B106" s="150"/>
      <c r="D106" s="151" t="s">
        <v>169</v>
      </c>
      <c r="E106" s="152" t="s">
        <v>3</v>
      </c>
      <c r="F106" s="153" t="s">
        <v>174</v>
      </c>
      <c r="H106" s="152" t="s">
        <v>3</v>
      </c>
      <c r="I106" s="154"/>
      <c r="L106" s="150"/>
      <c r="M106" s="155"/>
      <c r="T106" s="156"/>
      <c r="AT106" s="152" t="s">
        <v>169</v>
      </c>
      <c r="AU106" s="152" t="s">
        <v>85</v>
      </c>
      <c r="AV106" s="12" t="s">
        <v>83</v>
      </c>
      <c r="AW106" s="12" t="s">
        <v>36</v>
      </c>
      <c r="AX106" s="12" t="s">
        <v>75</v>
      </c>
      <c r="AY106" s="152" t="s">
        <v>157</v>
      </c>
    </row>
    <row r="107" spans="2:65" s="13" customFormat="1" x14ac:dyDescent="0.2">
      <c r="B107" s="157"/>
      <c r="D107" s="151" t="s">
        <v>169</v>
      </c>
      <c r="E107" s="158" t="s">
        <v>3</v>
      </c>
      <c r="F107" s="159" t="s">
        <v>175</v>
      </c>
      <c r="H107" s="160">
        <v>66.674999999999997</v>
      </c>
      <c r="I107" s="161"/>
      <c r="L107" s="157"/>
      <c r="M107" s="162"/>
      <c r="T107" s="163"/>
      <c r="AT107" s="158" t="s">
        <v>169</v>
      </c>
      <c r="AU107" s="158" t="s">
        <v>85</v>
      </c>
      <c r="AV107" s="13" t="s">
        <v>85</v>
      </c>
      <c r="AW107" s="13" t="s">
        <v>36</v>
      </c>
      <c r="AX107" s="13" t="s">
        <v>75</v>
      </c>
      <c r="AY107" s="158" t="s">
        <v>157</v>
      </c>
    </row>
    <row r="108" spans="2:65" s="14" customFormat="1" x14ac:dyDescent="0.2">
      <c r="B108" s="164"/>
      <c r="D108" s="151" t="s">
        <v>169</v>
      </c>
      <c r="E108" s="165" t="s">
        <v>3</v>
      </c>
      <c r="F108" s="166" t="s">
        <v>176</v>
      </c>
      <c r="H108" s="167">
        <v>592.84799999999984</v>
      </c>
      <c r="I108" s="168"/>
      <c r="L108" s="164"/>
      <c r="M108" s="169"/>
      <c r="T108" s="170"/>
      <c r="AT108" s="165" t="s">
        <v>169</v>
      </c>
      <c r="AU108" s="165" t="s">
        <v>85</v>
      </c>
      <c r="AV108" s="14" t="s">
        <v>160</v>
      </c>
      <c r="AW108" s="14" t="s">
        <v>36</v>
      </c>
      <c r="AX108" s="14" t="s">
        <v>83</v>
      </c>
      <c r="AY108" s="165" t="s">
        <v>157</v>
      </c>
    </row>
    <row r="109" spans="2:65" s="1" customFormat="1" ht="37.700000000000003" customHeight="1" x14ac:dyDescent="0.2">
      <c r="B109" s="132"/>
      <c r="C109" s="133" t="s">
        <v>177</v>
      </c>
      <c r="D109" s="133" t="s">
        <v>161</v>
      </c>
      <c r="E109" s="134" t="s">
        <v>178</v>
      </c>
      <c r="F109" s="135" t="s">
        <v>179</v>
      </c>
      <c r="G109" s="136" t="s">
        <v>164</v>
      </c>
      <c r="H109" s="137">
        <v>293.32</v>
      </c>
      <c r="I109" s="138"/>
      <c r="J109" s="139">
        <f>ROUND(I109*H109,2)</f>
        <v>0</v>
      </c>
      <c r="K109" s="135" t="s">
        <v>165</v>
      </c>
      <c r="L109" s="33"/>
      <c r="M109" s="140" t="s">
        <v>3</v>
      </c>
      <c r="N109" s="141" t="s">
        <v>46</v>
      </c>
      <c r="P109" s="142">
        <f>O109*H109</f>
        <v>0</v>
      </c>
      <c r="Q109" s="142">
        <v>1.3089999999999999E-2</v>
      </c>
      <c r="R109" s="142">
        <f>Q109*H109</f>
        <v>3.8395587999999998</v>
      </c>
      <c r="S109" s="142">
        <v>0</v>
      </c>
      <c r="T109" s="143">
        <f>S109*H109</f>
        <v>0</v>
      </c>
      <c r="AR109" s="144" t="s">
        <v>160</v>
      </c>
      <c r="AT109" s="144" t="s">
        <v>161</v>
      </c>
      <c r="AU109" s="144" t="s">
        <v>85</v>
      </c>
      <c r="AY109" s="17" t="s">
        <v>157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7" t="s">
        <v>83</v>
      </c>
      <c r="BK109" s="145">
        <f>ROUND(I109*H109,2)</f>
        <v>0</v>
      </c>
      <c r="BL109" s="17" t="s">
        <v>160</v>
      </c>
      <c r="BM109" s="144" t="s">
        <v>180</v>
      </c>
    </row>
    <row r="110" spans="2:65" s="1" customFormat="1" x14ac:dyDescent="0.2">
      <c r="B110" s="33"/>
      <c r="D110" s="146" t="s">
        <v>167</v>
      </c>
      <c r="F110" s="147" t="s">
        <v>181</v>
      </c>
      <c r="I110" s="148"/>
      <c r="L110" s="33"/>
      <c r="M110" s="149"/>
      <c r="T110" s="54"/>
      <c r="AT110" s="17" t="s">
        <v>167</v>
      </c>
      <c r="AU110" s="17" t="s">
        <v>85</v>
      </c>
    </row>
    <row r="111" spans="2:65" s="13" customFormat="1" x14ac:dyDescent="0.2">
      <c r="B111" s="157"/>
      <c r="D111" s="151" t="s">
        <v>169</v>
      </c>
      <c r="E111" s="158" t="s">
        <v>3</v>
      </c>
      <c r="F111" s="159" t="s">
        <v>182</v>
      </c>
      <c r="H111" s="160">
        <v>405.4</v>
      </c>
      <c r="I111" s="161"/>
      <c r="L111" s="157"/>
      <c r="M111" s="162"/>
      <c r="T111" s="163"/>
      <c r="AT111" s="158" t="s">
        <v>169</v>
      </c>
      <c r="AU111" s="158" t="s">
        <v>85</v>
      </c>
      <c r="AV111" s="13" t="s">
        <v>85</v>
      </c>
      <c r="AW111" s="13" t="s">
        <v>36</v>
      </c>
      <c r="AX111" s="13" t="s">
        <v>75</v>
      </c>
      <c r="AY111" s="158" t="s">
        <v>157</v>
      </c>
    </row>
    <row r="112" spans="2:65" s="13" customFormat="1" x14ac:dyDescent="0.2">
      <c r="B112" s="157"/>
      <c r="D112" s="151" t="s">
        <v>169</v>
      </c>
      <c r="E112" s="158" t="s">
        <v>3</v>
      </c>
      <c r="F112" s="159" t="s">
        <v>173</v>
      </c>
      <c r="H112" s="160">
        <v>-112.08</v>
      </c>
      <c r="I112" s="161"/>
      <c r="L112" s="157"/>
      <c r="M112" s="162"/>
      <c r="T112" s="163"/>
      <c r="AT112" s="158" t="s">
        <v>169</v>
      </c>
      <c r="AU112" s="158" t="s">
        <v>85</v>
      </c>
      <c r="AV112" s="13" t="s">
        <v>85</v>
      </c>
      <c r="AW112" s="13" t="s">
        <v>36</v>
      </c>
      <c r="AX112" s="13" t="s">
        <v>75</v>
      </c>
      <c r="AY112" s="158" t="s">
        <v>157</v>
      </c>
    </row>
    <row r="113" spans="2:65" s="14" customFormat="1" x14ac:dyDescent="0.2">
      <c r="B113" s="164"/>
      <c r="D113" s="151" t="s">
        <v>169</v>
      </c>
      <c r="E113" s="165" t="s">
        <v>3</v>
      </c>
      <c r="F113" s="166" t="s">
        <v>176</v>
      </c>
      <c r="H113" s="167">
        <v>293.32</v>
      </c>
      <c r="I113" s="168"/>
      <c r="L113" s="164"/>
      <c r="M113" s="169"/>
      <c r="T113" s="170"/>
      <c r="AT113" s="165" t="s">
        <v>169</v>
      </c>
      <c r="AU113" s="165" t="s">
        <v>85</v>
      </c>
      <c r="AV113" s="14" t="s">
        <v>160</v>
      </c>
      <c r="AW113" s="14" t="s">
        <v>36</v>
      </c>
      <c r="AX113" s="14" t="s">
        <v>83</v>
      </c>
      <c r="AY113" s="165" t="s">
        <v>157</v>
      </c>
    </row>
    <row r="114" spans="2:65" s="1" customFormat="1" ht="33" customHeight="1" x14ac:dyDescent="0.2">
      <c r="B114" s="132"/>
      <c r="C114" s="133" t="s">
        <v>158</v>
      </c>
      <c r="D114" s="133" t="s">
        <v>161</v>
      </c>
      <c r="E114" s="134" t="s">
        <v>183</v>
      </c>
      <c r="F114" s="135" t="s">
        <v>184</v>
      </c>
      <c r="G114" s="136" t="s">
        <v>164</v>
      </c>
      <c r="H114" s="137">
        <v>293.32</v>
      </c>
      <c r="I114" s="138"/>
      <c r="J114" s="139">
        <f>ROUND(I114*H114,2)</f>
        <v>0</v>
      </c>
      <c r="K114" s="135" t="s">
        <v>165</v>
      </c>
      <c r="L114" s="33"/>
      <c r="M114" s="140" t="s">
        <v>3</v>
      </c>
      <c r="N114" s="141" t="s">
        <v>46</v>
      </c>
      <c r="P114" s="142">
        <f>O114*H114</f>
        <v>0</v>
      </c>
      <c r="Q114" s="142">
        <v>1.0499999999999999E-3</v>
      </c>
      <c r="R114" s="142">
        <f>Q114*H114</f>
        <v>0.30798599999999998</v>
      </c>
      <c r="S114" s="142">
        <v>0</v>
      </c>
      <c r="T114" s="143">
        <f>S114*H114</f>
        <v>0</v>
      </c>
      <c r="AR114" s="144" t="s">
        <v>160</v>
      </c>
      <c r="AT114" s="144" t="s">
        <v>161</v>
      </c>
      <c r="AU114" s="144" t="s">
        <v>85</v>
      </c>
      <c r="AY114" s="17" t="s">
        <v>157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7" t="s">
        <v>83</v>
      </c>
      <c r="BK114" s="145">
        <f>ROUND(I114*H114,2)</f>
        <v>0</v>
      </c>
      <c r="BL114" s="17" t="s">
        <v>160</v>
      </c>
      <c r="BM114" s="144" t="s">
        <v>185</v>
      </c>
    </row>
    <row r="115" spans="2:65" s="1" customFormat="1" x14ac:dyDescent="0.2">
      <c r="B115" s="33"/>
      <c r="D115" s="146" t="s">
        <v>167</v>
      </c>
      <c r="F115" s="147" t="s">
        <v>186</v>
      </c>
      <c r="I115" s="148"/>
      <c r="L115" s="33"/>
      <c r="M115" s="149"/>
      <c r="T115" s="54"/>
      <c r="AT115" s="17" t="s">
        <v>167</v>
      </c>
      <c r="AU115" s="17" t="s">
        <v>85</v>
      </c>
    </row>
    <row r="116" spans="2:65" s="1" customFormat="1" ht="33" customHeight="1" x14ac:dyDescent="0.2">
      <c r="B116" s="132"/>
      <c r="C116" s="133" t="s">
        <v>187</v>
      </c>
      <c r="D116" s="133" t="s">
        <v>161</v>
      </c>
      <c r="E116" s="134" t="s">
        <v>188</v>
      </c>
      <c r="F116" s="135" t="s">
        <v>189</v>
      </c>
      <c r="G116" s="136" t="s">
        <v>164</v>
      </c>
      <c r="H116" s="137">
        <v>746.23</v>
      </c>
      <c r="I116" s="138"/>
      <c r="J116" s="139">
        <f>ROUND(I116*H116,2)</f>
        <v>0</v>
      </c>
      <c r="K116" s="135" t="s">
        <v>165</v>
      </c>
      <c r="L116" s="33"/>
      <c r="M116" s="140" t="s">
        <v>3</v>
      </c>
      <c r="N116" s="141" t="s">
        <v>46</v>
      </c>
      <c r="P116" s="142">
        <f>O116*H116</f>
        <v>0</v>
      </c>
      <c r="Q116" s="142">
        <v>0.105</v>
      </c>
      <c r="R116" s="142">
        <f>Q116*H116</f>
        <v>78.354150000000004</v>
      </c>
      <c r="S116" s="142">
        <v>0</v>
      </c>
      <c r="T116" s="143">
        <f>S116*H116</f>
        <v>0</v>
      </c>
      <c r="AR116" s="144" t="s">
        <v>160</v>
      </c>
      <c r="AT116" s="144" t="s">
        <v>161</v>
      </c>
      <c r="AU116" s="144" t="s">
        <v>85</v>
      </c>
      <c r="AY116" s="17" t="s">
        <v>157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7" t="s">
        <v>83</v>
      </c>
      <c r="BK116" s="145">
        <f>ROUND(I116*H116,2)</f>
        <v>0</v>
      </c>
      <c r="BL116" s="17" t="s">
        <v>160</v>
      </c>
      <c r="BM116" s="144" t="s">
        <v>190</v>
      </c>
    </row>
    <row r="117" spans="2:65" s="1" customFormat="1" x14ac:dyDescent="0.2">
      <c r="B117" s="33"/>
      <c r="D117" s="146" t="s">
        <v>167</v>
      </c>
      <c r="F117" s="147" t="s">
        <v>191</v>
      </c>
      <c r="I117" s="148"/>
      <c r="L117" s="33"/>
      <c r="M117" s="149"/>
      <c r="T117" s="54"/>
      <c r="AT117" s="17" t="s">
        <v>167</v>
      </c>
      <c r="AU117" s="17" t="s">
        <v>85</v>
      </c>
    </row>
    <row r="118" spans="2:65" s="13" customFormat="1" x14ac:dyDescent="0.2">
      <c r="B118" s="157"/>
      <c r="D118" s="151" t="s">
        <v>169</v>
      </c>
      <c r="E118" s="158" t="s">
        <v>3</v>
      </c>
      <c r="F118" s="159" t="s">
        <v>192</v>
      </c>
      <c r="H118" s="160">
        <v>746.23</v>
      </c>
      <c r="I118" s="161"/>
      <c r="L118" s="157"/>
      <c r="M118" s="162"/>
      <c r="T118" s="163"/>
      <c r="AT118" s="158" t="s">
        <v>169</v>
      </c>
      <c r="AU118" s="158" t="s">
        <v>85</v>
      </c>
      <c r="AV118" s="13" t="s">
        <v>85</v>
      </c>
      <c r="AW118" s="13" t="s">
        <v>36</v>
      </c>
      <c r="AX118" s="13" t="s">
        <v>83</v>
      </c>
      <c r="AY118" s="158" t="s">
        <v>157</v>
      </c>
    </row>
    <row r="119" spans="2:65" s="1" customFormat="1" ht="24.2" customHeight="1" x14ac:dyDescent="0.2">
      <c r="B119" s="132"/>
      <c r="C119" s="133" t="s">
        <v>193</v>
      </c>
      <c r="D119" s="133" t="s">
        <v>161</v>
      </c>
      <c r="E119" s="134" t="s">
        <v>194</v>
      </c>
      <c r="F119" s="135" t="s">
        <v>195</v>
      </c>
      <c r="G119" s="136" t="s">
        <v>164</v>
      </c>
      <c r="H119" s="137">
        <v>746.23</v>
      </c>
      <c r="I119" s="138"/>
      <c r="J119" s="139">
        <f>ROUND(I119*H119,2)</f>
        <v>0</v>
      </c>
      <c r="K119" s="135" t="s">
        <v>165</v>
      </c>
      <c r="L119" s="33"/>
      <c r="M119" s="140" t="s">
        <v>3</v>
      </c>
      <c r="N119" s="141" t="s">
        <v>46</v>
      </c>
      <c r="P119" s="142">
        <f>O119*H119</f>
        <v>0</v>
      </c>
      <c r="Q119" s="142">
        <v>2.0400000000000001E-2</v>
      </c>
      <c r="R119" s="142">
        <f>Q119*H119</f>
        <v>15.223092000000001</v>
      </c>
      <c r="S119" s="142">
        <v>0</v>
      </c>
      <c r="T119" s="143">
        <f>S119*H119</f>
        <v>0</v>
      </c>
      <c r="AR119" s="144" t="s">
        <v>160</v>
      </c>
      <c r="AT119" s="144" t="s">
        <v>161</v>
      </c>
      <c r="AU119" s="144" t="s">
        <v>85</v>
      </c>
      <c r="AY119" s="17" t="s">
        <v>157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7" t="s">
        <v>83</v>
      </c>
      <c r="BK119" s="145">
        <f>ROUND(I119*H119,2)</f>
        <v>0</v>
      </c>
      <c r="BL119" s="17" t="s">
        <v>160</v>
      </c>
      <c r="BM119" s="144" t="s">
        <v>196</v>
      </c>
    </row>
    <row r="120" spans="2:65" s="1" customFormat="1" x14ac:dyDescent="0.2">
      <c r="B120" s="33"/>
      <c r="D120" s="146" t="s">
        <v>167</v>
      </c>
      <c r="F120" s="147" t="s">
        <v>197</v>
      </c>
      <c r="I120" s="148"/>
      <c r="L120" s="33"/>
      <c r="M120" s="149"/>
      <c r="T120" s="54"/>
      <c r="AT120" s="17" t="s">
        <v>167</v>
      </c>
      <c r="AU120" s="17" t="s">
        <v>85</v>
      </c>
    </row>
    <row r="121" spans="2:65" s="1" customFormat="1" ht="37.700000000000003" customHeight="1" x14ac:dyDescent="0.2">
      <c r="B121" s="132"/>
      <c r="C121" s="133" t="s">
        <v>198</v>
      </c>
      <c r="D121" s="133" t="s">
        <v>161</v>
      </c>
      <c r="E121" s="134" t="s">
        <v>199</v>
      </c>
      <c r="F121" s="135" t="s">
        <v>200</v>
      </c>
      <c r="G121" s="136" t="s">
        <v>201</v>
      </c>
      <c r="H121" s="137">
        <v>2</v>
      </c>
      <c r="I121" s="138"/>
      <c r="J121" s="139">
        <f>ROUND(I121*H121,2)</f>
        <v>0</v>
      </c>
      <c r="K121" s="135" t="s">
        <v>165</v>
      </c>
      <c r="L121" s="33"/>
      <c r="M121" s="140" t="s">
        <v>3</v>
      </c>
      <c r="N121" s="141" t="s">
        <v>46</v>
      </c>
      <c r="P121" s="142">
        <f>O121*H121</f>
        <v>0</v>
      </c>
      <c r="Q121" s="142">
        <v>0.44169999999999998</v>
      </c>
      <c r="R121" s="142">
        <f>Q121*H121</f>
        <v>0.88339999999999996</v>
      </c>
      <c r="S121" s="142">
        <v>0</v>
      </c>
      <c r="T121" s="143">
        <f>S121*H121</f>
        <v>0</v>
      </c>
      <c r="AR121" s="144" t="s">
        <v>160</v>
      </c>
      <c r="AT121" s="144" t="s">
        <v>161</v>
      </c>
      <c r="AU121" s="144" t="s">
        <v>85</v>
      </c>
      <c r="AY121" s="17" t="s">
        <v>157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7" t="s">
        <v>83</v>
      </c>
      <c r="BK121" s="145">
        <f>ROUND(I121*H121,2)</f>
        <v>0</v>
      </c>
      <c r="BL121" s="17" t="s">
        <v>160</v>
      </c>
      <c r="BM121" s="144" t="s">
        <v>202</v>
      </c>
    </row>
    <row r="122" spans="2:65" s="1" customFormat="1" x14ac:dyDescent="0.2">
      <c r="B122" s="33"/>
      <c r="D122" s="146" t="s">
        <v>167</v>
      </c>
      <c r="F122" s="147" t="s">
        <v>203</v>
      </c>
      <c r="I122" s="148"/>
      <c r="L122" s="33"/>
      <c r="M122" s="149"/>
      <c r="T122" s="54"/>
      <c r="AT122" s="17" t="s">
        <v>167</v>
      </c>
      <c r="AU122" s="17" t="s">
        <v>85</v>
      </c>
    </row>
    <row r="123" spans="2:65" s="12" customFormat="1" x14ac:dyDescent="0.2">
      <c r="B123" s="150"/>
      <c r="D123" s="151" t="s">
        <v>169</v>
      </c>
      <c r="E123" s="152" t="s">
        <v>3</v>
      </c>
      <c r="F123" s="153" t="s">
        <v>74</v>
      </c>
      <c r="H123" s="152" t="s">
        <v>3</v>
      </c>
      <c r="I123" s="154"/>
      <c r="L123" s="150"/>
      <c r="M123" s="155"/>
      <c r="T123" s="156"/>
      <c r="AT123" s="152" t="s">
        <v>169</v>
      </c>
      <c r="AU123" s="152" t="s">
        <v>85</v>
      </c>
      <c r="AV123" s="12" t="s">
        <v>83</v>
      </c>
      <c r="AW123" s="12" t="s">
        <v>36</v>
      </c>
      <c r="AX123" s="12" t="s">
        <v>75</v>
      </c>
      <c r="AY123" s="152" t="s">
        <v>157</v>
      </c>
    </row>
    <row r="124" spans="2:65" s="13" customFormat="1" x14ac:dyDescent="0.2">
      <c r="B124" s="157"/>
      <c r="D124" s="151" t="s">
        <v>169</v>
      </c>
      <c r="E124" s="158" t="s">
        <v>3</v>
      </c>
      <c r="F124" s="159" t="s">
        <v>85</v>
      </c>
      <c r="H124" s="160">
        <v>2</v>
      </c>
      <c r="I124" s="161"/>
      <c r="L124" s="157"/>
      <c r="M124" s="162"/>
      <c r="T124" s="163"/>
      <c r="AT124" s="158" t="s">
        <v>169</v>
      </c>
      <c r="AU124" s="158" t="s">
        <v>85</v>
      </c>
      <c r="AV124" s="13" t="s">
        <v>85</v>
      </c>
      <c r="AW124" s="13" t="s">
        <v>36</v>
      </c>
      <c r="AX124" s="13" t="s">
        <v>83</v>
      </c>
      <c r="AY124" s="158" t="s">
        <v>157</v>
      </c>
    </row>
    <row r="125" spans="2:65" s="1" customFormat="1" ht="37.700000000000003" customHeight="1" x14ac:dyDescent="0.2">
      <c r="B125" s="132"/>
      <c r="C125" s="171" t="s">
        <v>204</v>
      </c>
      <c r="D125" s="171" t="s">
        <v>205</v>
      </c>
      <c r="E125" s="172" t="s">
        <v>206</v>
      </c>
      <c r="F125" s="173" t="s">
        <v>207</v>
      </c>
      <c r="G125" s="174" t="s">
        <v>201</v>
      </c>
      <c r="H125" s="175">
        <v>2</v>
      </c>
      <c r="I125" s="176"/>
      <c r="J125" s="177">
        <f>ROUND(I125*H125,2)</f>
        <v>0</v>
      </c>
      <c r="K125" s="173" t="s">
        <v>165</v>
      </c>
      <c r="L125" s="178"/>
      <c r="M125" s="179" t="s">
        <v>3</v>
      </c>
      <c r="N125" s="180" t="s">
        <v>46</v>
      </c>
      <c r="P125" s="142">
        <f>O125*H125</f>
        <v>0</v>
      </c>
      <c r="Q125" s="142">
        <v>1.521E-2</v>
      </c>
      <c r="R125" s="142">
        <f>Q125*H125</f>
        <v>3.0419999999999999E-2</v>
      </c>
      <c r="S125" s="142">
        <v>0</v>
      </c>
      <c r="T125" s="143">
        <f>S125*H125</f>
        <v>0</v>
      </c>
      <c r="AR125" s="144" t="s">
        <v>193</v>
      </c>
      <c r="AT125" s="144" t="s">
        <v>205</v>
      </c>
      <c r="AU125" s="144" t="s">
        <v>85</v>
      </c>
      <c r="AY125" s="17" t="s">
        <v>157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160</v>
      </c>
      <c r="BM125" s="144" t="s">
        <v>208</v>
      </c>
    </row>
    <row r="126" spans="2:65" s="1" customFormat="1" ht="44.25" customHeight="1" x14ac:dyDescent="0.2">
      <c r="B126" s="132"/>
      <c r="C126" s="133" t="s">
        <v>209</v>
      </c>
      <c r="D126" s="133" t="s">
        <v>161</v>
      </c>
      <c r="E126" s="134" t="s">
        <v>210</v>
      </c>
      <c r="F126" s="135" t="s">
        <v>211</v>
      </c>
      <c r="G126" s="136" t="s">
        <v>201</v>
      </c>
      <c r="H126" s="137">
        <v>1</v>
      </c>
      <c r="I126" s="138"/>
      <c r="J126" s="139">
        <f>ROUND(I126*H126,2)</f>
        <v>0</v>
      </c>
      <c r="K126" s="135" t="s">
        <v>165</v>
      </c>
      <c r="L126" s="33"/>
      <c r="M126" s="140" t="s">
        <v>3</v>
      </c>
      <c r="N126" s="141" t="s">
        <v>46</v>
      </c>
      <c r="P126" s="142">
        <f>O126*H126</f>
        <v>0</v>
      </c>
      <c r="Q126" s="142">
        <v>0.54769000000000001</v>
      </c>
      <c r="R126" s="142">
        <f>Q126*H126</f>
        <v>0.54769000000000001</v>
      </c>
      <c r="S126" s="142">
        <v>0</v>
      </c>
      <c r="T126" s="143">
        <f>S126*H126</f>
        <v>0</v>
      </c>
      <c r="AR126" s="144" t="s">
        <v>160</v>
      </c>
      <c r="AT126" s="144" t="s">
        <v>161</v>
      </c>
      <c r="AU126" s="144" t="s">
        <v>85</v>
      </c>
      <c r="AY126" s="17" t="s">
        <v>157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83</v>
      </c>
      <c r="BK126" s="145">
        <f>ROUND(I126*H126,2)</f>
        <v>0</v>
      </c>
      <c r="BL126" s="17" t="s">
        <v>160</v>
      </c>
      <c r="BM126" s="144" t="s">
        <v>212</v>
      </c>
    </row>
    <row r="127" spans="2:65" s="1" customFormat="1" x14ac:dyDescent="0.2">
      <c r="B127" s="33"/>
      <c r="D127" s="146" t="s">
        <v>167</v>
      </c>
      <c r="F127" s="147" t="s">
        <v>213</v>
      </c>
      <c r="I127" s="148"/>
      <c r="L127" s="33"/>
      <c r="M127" s="149"/>
      <c r="T127" s="54"/>
      <c r="AT127" s="17" t="s">
        <v>167</v>
      </c>
      <c r="AU127" s="17" t="s">
        <v>85</v>
      </c>
    </row>
    <row r="128" spans="2:65" s="12" customFormat="1" x14ac:dyDescent="0.2">
      <c r="B128" s="150"/>
      <c r="D128" s="151" t="s">
        <v>169</v>
      </c>
      <c r="E128" s="152" t="s">
        <v>3</v>
      </c>
      <c r="F128" s="153" t="s">
        <v>214</v>
      </c>
      <c r="H128" s="152" t="s">
        <v>3</v>
      </c>
      <c r="I128" s="154"/>
      <c r="L128" s="150"/>
      <c r="M128" s="155"/>
      <c r="T128" s="156"/>
      <c r="AT128" s="152" t="s">
        <v>169</v>
      </c>
      <c r="AU128" s="152" t="s">
        <v>85</v>
      </c>
      <c r="AV128" s="12" t="s">
        <v>83</v>
      </c>
      <c r="AW128" s="12" t="s">
        <v>36</v>
      </c>
      <c r="AX128" s="12" t="s">
        <v>75</v>
      </c>
      <c r="AY128" s="152" t="s">
        <v>157</v>
      </c>
    </row>
    <row r="129" spans="2:65" s="13" customFormat="1" x14ac:dyDescent="0.2">
      <c r="B129" s="157"/>
      <c r="D129" s="151" t="s">
        <v>169</v>
      </c>
      <c r="E129" s="158" t="s">
        <v>3</v>
      </c>
      <c r="F129" s="159" t="s">
        <v>83</v>
      </c>
      <c r="H129" s="160">
        <v>1</v>
      </c>
      <c r="I129" s="161"/>
      <c r="L129" s="157"/>
      <c r="M129" s="162"/>
      <c r="T129" s="163"/>
      <c r="AT129" s="158" t="s">
        <v>169</v>
      </c>
      <c r="AU129" s="158" t="s">
        <v>85</v>
      </c>
      <c r="AV129" s="13" t="s">
        <v>85</v>
      </c>
      <c r="AW129" s="13" t="s">
        <v>36</v>
      </c>
      <c r="AX129" s="13" t="s">
        <v>83</v>
      </c>
      <c r="AY129" s="158" t="s">
        <v>157</v>
      </c>
    </row>
    <row r="130" spans="2:65" s="1" customFormat="1" ht="33" customHeight="1" x14ac:dyDescent="0.2">
      <c r="B130" s="132"/>
      <c r="C130" s="171" t="s">
        <v>215</v>
      </c>
      <c r="D130" s="171" t="s">
        <v>205</v>
      </c>
      <c r="E130" s="172" t="s">
        <v>216</v>
      </c>
      <c r="F130" s="173" t="s">
        <v>217</v>
      </c>
      <c r="G130" s="174" t="s">
        <v>201</v>
      </c>
      <c r="H130" s="175">
        <v>1</v>
      </c>
      <c r="I130" s="176"/>
      <c r="J130" s="177">
        <f>ROUND(I130*H130,2)</f>
        <v>0</v>
      </c>
      <c r="K130" s="173" t="s">
        <v>165</v>
      </c>
      <c r="L130" s="178"/>
      <c r="M130" s="179" t="s">
        <v>3</v>
      </c>
      <c r="N130" s="180" t="s">
        <v>46</v>
      </c>
      <c r="P130" s="142">
        <f>O130*H130</f>
        <v>0</v>
      </c>
      <c r="Q130" s="142">
        <v>2.3099999999999999E-2</v>
      </c>
      <c r="R130" s="142">
        <f>Q130*H130</f>
        <v>2.3099999999999999E-2</v>
      </c>
      <c r="S130" s="142">
        <v>0</v>
      </c>
      <c r="T130" s="143">
        <f>S130*H130</f>
        <v>0</v>
      </c>
      <c r="AR130" s="144" t="s">
        <v>193</v>
      </c>
      <c r="AT130" s="144" t="s">
        <v>205</v>
      </c>
      <c r="AU130" s="144" t="s">
        <v>85</v>
      </c>
      <c r="AY130" s="17" t="s">
        <v>157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83</v>
      </c>
      <c r="BK130" s="145">
        <f>ROUND(I130*H130,2)</f>
        <v>0</v>
      </c>
      <c r="BL130" s="17" t="s">
        <v>160</v>
      </c>
      <c r="BM130" s="144" t="s">
        <v>218</v>
      </c>
    </row>
    <row r="131" spans="2:65" s="11" customFormat="1" ht="22.7" customHeight="1" x14ac:dyDescent="0.2">
      <c r="B131" s="120"/>
      <c r="D131" s="121" t="s">
        <v>74</v>
      </c>
      <c r="E131" s="130" t="s">
        <v>198</v>
      </c>
      <c r="F131" s="130" t="s">
        <v>219</v>
      </c>
      <c r="I131" s="123"/>
      <c r="J131" s="131">
        <f>BK131</f>
        <v>0</v>
      </c>
      <c r="L131" s="120"/>
      <c r="M131" s="125"/>
      <c r="P131" s="126">
        <f>SUM(P132:P194)</f>
        <v>0</v>
      </c>
      <c r="R131" s="126">
        <f>SUM(R132:R194)</f>
        <v>0.10757699999999998</v>
      </c>
      <c r="T131" s="127">
        <f>SUM(T132:T194)</f>
        <v>160.50463799999997</v>
      </c>
      <c r="AR131" s="121" t="s">
        <v>83</v>
      </c>
      <c r="AT131" s="128" t="s">
        <v>74</v>
      </c>
      <c r="AU131" s="128" t="s">
        <v>83</v>
      </c>
      <c r="AY131" s="121" t="s">
        <v>157</v>
      </c>
      <c r="BK131" s="129">
        <f>SUM(BK132:BK194)</f>
        <v>0</v>
      </c>
    </row>
    <row r="132" spans="2:65" s="1" customFormat="1" ht="44.25" customHeight="1" x14ac:dyDescent="0.2">
      <c r="B132" s="132"/>
      <c r="C132" s="133" t="s">
        <v>220</v>
      </c>
      <c r="D132" s="133" t="s">
        <v>161</v>
      </c>
      <c r="E132" s="134" t="s">
        <v>221</v>
      </c>
      <c r="F132" s="135" t="s">
        <v>222</v>
      </c>
      <c r="G132" s="136" t="s">
        <v>164</v>
      </c>
      <c r="H132" s="137">
        <v>900.96500000000003</v>
      </c>
      <c r="I132" s="138"/>
      <c r="J132" s="139">
        <f>ROUND(I132*H132,2)</f>
        <v>0</v>
      </c>
      <c r="K132" s="135" t="s">
        <v>165</v>
      </c>
      <c r="L132" s="33"/>
      <c r="M132" s="140" t="s">
        <v>3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160</v>
      </c>
      <c r="AT132" s="144" t="s">
        <v>161</v>
      </c>
      <c r="AU132" s="144" t="s">
        <v>85</v>
      </c>
      <c r="AY132" s="17" t="s">
        <v>157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83</v>
      </c>
      <c r="BK132" s="145">
        <f>ROUND(I132*H132,2)</f>
        <v>0</v>
      </c>
      <c r="BL132" s="17" t="s">
        <v>160</v>
      </c>
      <c r="BM132" s="144" t="s">
        <v>223</v>
      </c>
    </row>
    <row r="133" spans="2:65" s="1" customFormat="1" x14ac:dyDescent="0.2">
      <c r="B133" s="33"/>
      <c r="D133" s="146" t="s">
        <v>167</v>
      </c>
      <c r="F133" s="147" t="s">
        <v>224</v>
      </c>
      <c r="I133" s="148"/>
      <c r="L133" s="33"/>
      <c r="M133" s="149"/>
      <c r="T133" s="54"/>
      <c r="AT133" s="17" t="s">
        <v>167</v>
      </c>
      <c r="AU133" s="17" t="s">
        <v>85</v>
      </c>
    </row>
    <row r="134" spans="2:65" s="12" customFormat="1" x14ac:dyDescent="0.2">
      <c r="B134" s="150"/>
      <c r="D134" s="151" t="s">
        <v>169</v>
      </c>
      <c r="E134" s="152" t="s">
        <v>3</v>
      </c>
      <c r="F134" s="153" t="s">
        <v>225</v>
      </c>
      <c r="H134" s="152" t="s">
        <v>3</v>
      </c>
      <c r="I134" s="154"/>
      <c r="L134" s="150"/>
      <c r="M134" s="155"/>
      <c r="T134" s="156"/>
      <c r="AT134" s="152" t="s">
        <v>169</v>
      </c>
      <c r="AU134" s="152" t="s">
        <v>85</v>
      </c>
      <c r="AV134" s="12" t="s">
        <v>83</v>
      </c>
      <c r="AW134" s="12" t="s">
        <v>36</v>
      </c>
      <c r="AX134" s="12" t="s">
        <v>75</v>
      </c>
      <c r="AY134" s="152" t="s">
        <v>157</v>
      </c>
    </row>
    <row r="135" spans="2:65" s="13" customFormat="1" x14ac:dyDescent="0.2">
      <c r="B135" s="157"/>
      <c r="D135" s="151" t="s">
        <v>169</v>
      </c>
      <c r="E135" s="158" t="s">
        <v>3</v>
      </c>
      <c r="F135" s="159" t="s">
        <v>226</v>
      </c>
      <c r="H135" s="160">
        <v>900.96500000000003</v>
      </c>
      <c r="I135" s="161"/>
      <c r="L135" s="157"/>
      <c r="M135" s="162"/>
      <c r="T135" s="163"/>
      <c r="AT135" s="158" t="s">
        <v>169</v>
      </c>
      <c r="AU135" s="158" t="s">
        <v>85</v>
      </c>
      <c r="AV135" s="13" t="s">
        <v>85</v>
      </c>
      <c r="AW135" s="13" t="s">
        <v>36</v>
      </c>
      <c r="AX135" s="13" t="s">
        <v>83</v>
      </c>
      <c r="AY135" s="158" t="s">
        <v>157</v>
      </c>
    </row>
    <row r="136" spans="2:65" s="1" customFormat="1" ht="55.5" customHeight="1" x14ac:dyDescent="0.2">
      <c r="B136" s="132"/>
      <c r="C136" s="133" t="s">
        <v>227</v>
      </c>
      <c r="D136" s="133" t="s">
        <v>161</v>
      </c>
      <c r="E136" s="134" t="s">
        <v>228</v>
      </c>
      <c r="F136" s="135" t="s">
        <v>229</v>
      </c>
      <c r="G136" s="136" t="s">
        <v>164</v>
      </c>
      <c r="H136" s="137">
        <v>27028.95</v>
      </c>
      <c r="I136" s="138"/>
      <c r="J136" s="139">
        <f>ROUND(I136*H136,2)</f>
        <v>0</v>
      </c>
      <c r="K136" s="135" t="s">
        <v>165</v>
      </c>
      <c r="L136" s="33"/>
      <c r="M136" s="140" t="s">
        <v>3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160</v>
      </c>
      <c r="AT136" s="144" t="s">
        <v>161</v>
      </c>
      <c r="AU136" s="144" t="s">
        <v>85</v>
      </c>
      <c r="AY136" s="17" t="s">
        <v>157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83</v>
      </c>
      <c r="BK136" s="145">
        <f>ROUND(I136*H136,2)</f>
        <v>0</v>
      </c>
      <c r="BL136" s="17" t="s">
        <v>160</v>
      </c>
      <c r="BM136" s="144" t="s">
        <v>230</v>
      </c>
    </row>
    <row r="137" spans="2:65" s="1" customFormat="1" x14ac:dyDescent="0.2">
      <c r="B137" s="33"/>
      <c r="D137" s="146" t="s">
        <v>167</v>
      </c>
      <c r="F137" s="147" t="s">
        <v>231</v>
      </c>
      <c r="I137" s="148"/>
      <c r="L137" s="33"/>
      <c r="M137" s="149"/>
      <c r="T137" s="54"/>
      <c r="AT137" s="17" t="s">
        <v>167</v>
      </c>
      <c r="AU137" s="17" t="s">
        <v>85</v>
      </c>
    </row>
    <row r="138" spans="2:65" s="13" customFormat="1" x14ac:dyDescent="0.2">
      <c r="B138" s="157"/>
      <c r="D138" s="151" t="s">
        <v>169</v>
      </c>
      <c r="E138" s="158" t="s">
        <v>3</v>
      </c>
      <c r="F138" s="159" t="s">
        <v>232</v>
      </c>
      <c r="H138" s="160">
        <v>27028.95</v>
      </c>
      <c r="I138" s="161"/>
      <c r="L138" s="157"/>
      <c r="M138" s="162"/>
      <c r="T138" s="163"/>
      <c r="AT138" s="158" t="s">
        <v>169</v>
      </c>
      <c r="AU138" s="158" t="s">
        <v>85</v>
      </c>
      <c r="AV138" s="13" t="s">
        <v>85</v>
      </c>
      <c r="AW138" s="13" t="s">
        <v>36</v>
      </c>
      <c r="AX138" s="13" t="s">
        <v>83</v>
      </c>
      <c r="AY138" s="158" t="s">
        <v>157</v>
      </c>
    </row>
    <row r="139" spans="2:65" s="1" customFormat="1" ht="44.25" customHeight="1" x14ac:dyDescent="0.2">
      <c r="B139" s="132"/>
      <c r="C139" s="133" t="s">
        <v>9</v>
      </c>
      <c r="D139" s="133" t="s">
        <v>161</v>
      </c>
      <c r="E139" s="134" t="s">
        <v>233</v>
      </c>
      <c r="F139" s="135" t="s">
        <v>234</v>
      </c>
      <c r="G139" s="136" t="s">
        <v>164</v>
      </c>
      <c r="H139" s="137">
        <v>900.96500000000003</v>
      </c>
      <c r="I139" s="138"/>
      <c r="J139" s="139">
        <f>ROUND(I139*H139,2)</f>
        <v>0</v>
      </c>
      <c r="K139" s="135" t="s">
        <v>165</v>
      </c>
      <c r="L139" s="33"/>
      <c r="M139" s="140" t="s">
        <v>3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160</v>
      </c>
      <c r="AT139" s="144" t="s">
        <v>161</v>
      </c>
      <c r="AU139" s="144" t="s">
        <v>85</v>
      </c>
      <c r="AY139" s="17" t="s">
        <v>157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83</v>
      </c>
      <c r="BK139" s="145">
        <f>ROUND(I139*H139,2)</f>
        <v>0</v>
      </c>
      <c r="BL139" s="17" t="s">
        <v>160</v>
      </c>
      <c r="BM139" s="144" t="s">
        <v>235</v>
      </c>
    </row>
    <row r="140" spans="2:65" s="1" customFormat="1" x14ac:dyDescent="0.2">
      <c r="B140" s="33"/>
      <c r="D140" s="146" t="s">
        <v>167</v>
      </c>
      <c r="F140" s="147" t="s">
        <v>236</v>
      </c>
      <c r="I140" s="148"/>
      <c r="L140" s="33"/>
      <c r="M140" s="149"/>
      <c r="T140" s="54"/>
      <c r="AT140" s="17" t="s">
        <v>167</v>
      </c>
      <c r="AU140" s="17" t="s">
        <v>85</v>
      </c>
    </row>
    <row r="141" spans="2:65" s="13" customFormat="1" x14ac:dyDescent="0.2">
      <c r="B141" s="157"/>
      <c r="D141" s="151" t="s">
        <v>169</v>
      </c>
      <c r="E141" s="158" t="s">
        <v>3</v>
      </c>
      <c r="F141" s="159" t="s">
        <v>237</v>
      </c>
      <c r="H141" s="160">
        <v>900.96500000000003</v>
      </c>
      <c r="I141" s="161"/>
      <c r="L141" s="157"/>
      <c r="M141" s="162"/>
      <c r="T141" s="163"/>
      <c r="AT141" s="158" t="s">
        <v>169</v>
      </c>
      <c r="AU141" s="158" t="s">
        <v>85</v>
      </c>
      <c r="AV141" s="13" t="s">
        <v>85</v>
      </c>
      <c r="AW141" s="13" t="s">
        <v>36</v>
      </c>
      <c r="AX141" s="13" t="s">
        <v>83</v>
      </c>
      <c r="AY141" s="158" t="s">
        <v>157</v>
      </c>
    </row>
    <row r="142" spans="2:65" s="1" customFormat="1" ht="37.700000000000003" customHeight="1" x14ac:dyDescent="0.2">
      <c r="B142" s="132"/>
      <c r="C142" s="133" t="s">
        <v>238</v>
      </c>
      <c r="D142" s="133" t="s">
        <v>161</v>
      </c>
      <c r="E142" s="134" t="s">
        <v>239</v>
      </c>
      <c r="F142" s="135" t="s">
        <v>240</v>
      </c>
      <c r="G142" s="136" t="s">
        <v>164</v>
      </c>
      <c r="H142" s="137">
        <v>756.9</v>
      </c>
      <c r="I142" s="138"/>
      <c r="J142" s="139">
        <f>ROUND(I142*H142,2)</f>
        <v>0</v>
      </c>
      <c r="K142" s="135" t="s">
        <v>165</v>
      </c>
      <c r="L142" s="33"/>
      <c r="M142" s="140" t="s">
        <v>3</v>
      </c>
      <c r="N142" s="141" t="s">
        <v>46</v>
      </c>
      <c r="P142" s="142">
        <f>O142*H142</f>
        <v>0</v>
      </c>
      <c r="Q142" s="142">
        <v>1.2999999999999999E-4</v>
      </c>
      <c r="R142" s="142">
        <f>Q142*H142</f>
        <v>9.8396999999999984E-2</v>
      </c>
      <c r="S142" s="142">
        <v>0</v>
      </c>
      <c r="T142" s="143">
        <f>S142*H142</f>
        <v>0</v>
      </c>
      <c r="AR142" s="144" t="s">
        <v>160</v>
      </c>
      <c r="AT142" s="144" t="s">
        <v>161</v>
      </c>
      <c r="AU142" s="144" t="s">
        <v>85</v>
      </c>
      <c r="AY142" s="17" t="s">
        <v>157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83</v>
      </c>
      <c r="BK142" s="145">
        <f>ROUND(I142*H142,2)</f>
        <v>0</v>
      </c>
      <c r="BL142" s="17" t="s">
        <v>160</v>
      </c>
      <c r="BM142" s="144" t="s">
        <v>241</v>
      </c>
    </row>
    <row r="143" spans="2:65" s="1" customFormat="1" x14ac:dyDescent="0.2">
      <c r="B143" s="33"/>
      <c r="D143" s="146" t="s">
        <v>167</v>
      </c>
      <c r="F143" s="147" t="s">
        <v>242</v>
      </c>
      <c r="I143" s="148"/>
      <c r="L143" s="33"/>
      <c r="M143" s="149"/>
      <c r="T143" s="54"/>
      <c r="AT143" s="17" t="s">
        <v>167</v>
      </c>
      <c r="AU143" s="17" t="s">
        <v>85</v>
      </c>
    </row>
    <row r="144" spans="2:65" s="1" customFormat="1" ht="24.2" customHeight="1" x14ac:dyDescent="0.2">
      <c r="B144" s="132"/>
      <c r="C144" s="133" t="s">
        <v>243</v>
      </c>
      <c r="D144" s="133" t="s">
        <v>161</v>
      </c>
      <c r="E144" s="134" t="s">
        <v>244</v>
      </c>
      <c r="F144" s="135" t="s">
        <v>245</v>
      </c>
      <c r="G144" s="136" t="s">
        <v>201</v>
      </c>
      <c r="H144" s="137">
        <v>1</v>
      </c>
      <c r="I144" s="138"/>
      <c r="J144" s="139">
        <f>ROUND(I144*H144,2)</f>
        <v>0</v>
      </c>
      <c r="K144" s="135" t="s">
        <v>165</v>
      </c>
      <c r="L144" s="33"/>
      <c r="M144" s="140" t="s">
        <v>3</v>
      </c>
      <c r="N144" s="141" t="s">
        <v>46</v>
      </c>
      <c r="P144" s="142">
        <f>O144*H144</f>
        <v>0</v>
      </c>
      <c r="Q144" s="142">
        <v>1.8000000000000001E-4</v>
      </c>
      <c r="R144" s="142">
        <f>Q144*H144</f>
        <v>1.8000000000000001E-4</v>
      </c>
      <c r="S144" s="142">
        <v>0</v>
      </c>
      <c r="T144" s="143">
        <f>S144*H144</f>
        <v>0</v>
      </c>
      <c r="AR144" s="144" t="s">
        <v>160</v>
      </c>
      <c r="AT144" s="144" t="s">
        <v>161</v>
      </c>
      <c r="AU144" s="144" t="s">
        <v>85</v>
      </c>
      <c r="AY144" s="17" t="s">
        <v>157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83</v>
      </c>
      <c r="BK144" s="145">
        <f>ROUND(I144*H144,2)</f>
        <v>0</v>
      </c>
      <c r="BL144" s="17" t="s">
        <v>160</v>
      </c>
      <c r="BM144" s="144" t="s">
        <v>246</v>
      </c>
    </row>
    <row r="145" spans="2:65" s="1" customFormat="1" x14ac:dyDescent="0.2">
      <c r="B145" s="33"/>
      <c r="D145" s="146" t="s">
        <v>167</v>
      </c>
      <c r="F145" s="147" t="s">
        <v>247</v>
      </c>
      <c r="I145" s="148"/>
      <c r="L145" s="33"/>
      <c r="M145" s="149"/>
      <c r="T145" s="54"/>
      <c r="AT145" s="17" t="s">
        <v>167</v>
      </c>
      <c r="AU145" s="17" t="s">
        <v>85</v>
      </c>
    </row>
    <row r="146" spans="2:65" s="1" customFormat="1" ht="16.5" customHeight="1" x14ac:dyDescent="0.2">
      <c r="B146" s="132"/>
      <c r="C146" s="171" t="s">
        <v>248</v>
      </c>
      <c r="D146" s="171" t="s">
        <v>205</v>
      </c>
      <c r="E146" s="172" t="s">
        <v>249</v>
      </c>
      <c r="F146" s="173" t="s">
        <v>250</v>
      </c>
      <c r="G146" s="174" t="s">
        <v>201</v>
      </c>
      <c r="H146" s="175">
        <v>1</v>
      </c>
      <c r="I146" s="176"/>
      <c r="J146" s="177">
        <f>ROUND(I146*H146,2)</f>
        <v>0</v>
      </c>
      <c r="K146" s="173" t="s">
        <v>165</v>
      </c>
      <c r="L146" s="178"/>
      <c r="M146" s="179" t="s">
        <v>3</v>
      </c>
      <c r="N146" s="180" t="s">
        <v>46</v>
      </c>
      <c r="P146" s="142">
        <f>O146*H146</f>
        <v>0</v>
      </c>
      <c r="Q146" s="142">
        <v>8.9999999999999993E-3</v>
      </c>
      <c r="R146" s="142">
        <f>Q146*H146</f>
        <v>8.9999999999999993E-3</v>
      </c>
      <c r="S146" s="142">
        <v>0</v>
      </c>
      <c r="T146" s="143">
        <f>S146*H146</f>
        <v>0</v>
      </c>
      <c r="AR146" s="144" t="s">
        <v>193</v>
      </c>
      <c r="AT146" s="144" t="s">
        <v>205</v>
      </c>
      <c r="AU146" s="144" t="s">
        <v>85</v>
      </c>
      <c r="AY146" s="17" t="s">
        <v>157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83</v>
      </c>
      <c r="BK146" s="145">
        <f>ROUND(I146*H146,2)</f>
        <v>0</v>
      </c>
      <c r="BL146" s="17" t="s">
        <v>160</v>
      </c>
      <c r="BM146" s="144" t="s">
        <v>251</v>
      </c>
    </row>
    <row r="147" spans="2:65" s="1" customFormat="1" ht="44.25" customHeight="1" x14ac:dyDescent="0.2">
      <c r="B147" s="132"/>
      <c r="C147" s="133" t="s">
        <v>252</v>
      </c>
      <c r="D147" s="133" t="s">
        <v>161</v>
      </c>
      <c r="E147" s="134" t="s">
        <v>253</v>
      </c>
      <c r="F147" s="135" t="s">
        <v>254</v>
      </c>
      <c r="G147" s="136" t="s">
        <v>164</v>
      </c>
      <c r="H147" s="137">
        <v>93.242000000000004</v>
      </c>
      <c r="I147" s="138"/>
      <c r="J147" s="139">
        <f>ROUND(I147*H147,2)</f>
        <v>0</v>
      </c>
      <c r="K147" s="135" t="s">
        <v>165</v>
      </c>
      <c r="L147" s="33"/>
      <c r="M147" s="140" t="s">
        <v>3</v>
      </c>
      <c r="N147" s="141" t="s">
        <v>46</v>
      </c>
      <c r="P147" s="142">
        <f>O147*H147</f>
        <v>0</v>
      </c>
      <c r="Q147" s="142">
        <v>0</v>
      </c>
      <c r="R147" s="142">
        <f>Q147*H147</f>
        <v>0</v>
      </c>
      <c r="S147" s="142">
        <v>0.13100000000000001</v>
      </c>
      <c r="T147" s="143">
        <f>S147*H147</f>
        <v>12.214702000000001</v>
      </c>
      <c r="AR147" s="144" t="s">
        <v>160</v>
      </c>
      <c r="AT147" s="144" t="s">
        <v>161</v>
      </c>
      <c r="AU147" s="144" t="s">
        <v>85</v>
      </c>
      <c r="AY147" s="17" t="s">
        <v>157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83</v>
      </c>
      <c r="BK147" s="145">
        <f>ROUND(I147*H147,2)</f>
        <v>0</v>
      </c>
      <c r="BL147" s="17" t="s">
        <v>160</v>
      </c>
      <c r="BM147" s="144" t="s">
        <v>255</v>
      </c>
    </row>
    <row r="148" spans="2:65" s="1" customFormat="1" x14ac:dyDescent="0.2">
      <c r="B148" s="33"/>
      <c r="D148" s="146" t="s">
        <v>167</v>
      </c>
      <c r="F148" s="147" t="s">
        <v>256</v>
      </c>
      <c r="I148" s="148"/>
      <c r="L148" s="33"/>
      <c r="M148" s="149"/>
      <c r="T148" s="54"/>
      <c r="AT148" s="17" t="s">
        <v>167</v>
      </c>
      <c r="AU148" s="17" t="s">
        <v>85</v>
      </c>
    </row>
    <row r="149" spans="2:65" s="12" customFormat="1" x14ac:dyDescent="0.2">
      <c r="B149" s="150"/>
      <c r="D149" s="151" t="s">
        <v>169</v>
      </c>
      <c r="E149" s="152" t="s">
        <v>3</v>
      </c>
      <c r="F149" s="153" t="s">
        <v>170</v>
      </c>
      <c r="H149" s="152" t="s">
        <v>3</v>
      </c>
      <c r="I149" s="154"/>
      <c r="L149" s="150"/>
      <c r="M149" s="155"/>
      <c r="T149" s="156"/>
      <c r="AT149" s="152" t="s">
        <v>169</v>
      </c>
      <c r="AU149" s="152" t="s">
        <v>85</v>
      </c>
      <c r="AV149" s="12" t="s">
        <v>83</v>
      </c>
      <c r="AW149" s="12" t="s">
        <v>36</v>
      </c>
      <c r="AX149" s="12" t="s">
        <v>75</v>
      </c>
      <c r="AY149" s="152" t="s">
        <v>157</v>
      </c>
    </row>
    <row r="150" spans="2:65" s="13" customFormat="1" ht="22.5" x14ac:dyDescent="0.2">
      <c r="B150" s="157"/>
      <c r="D150" s="151" t="s">
        <v>169</v>
      </c>
      <c r="E150" s="158" t="s">
        <v>3</v>
      </c>
      <c r="F150" s="159" t="s">
        <v>257</v>
      </c>
      <c r="H150" s="160">
        <v>96.341999999999999</v>
      </c>
      <c r="I150" s="161"/>
      <c r="L150" s="157"/>
      <c r="M150" s="162"/>
      <c r="T150" s="163"/>
      <c r="AT150" s="158" t="s">
        <v>169</v>
      </c>
      <c r="AU150" s="158" t="s">
        <v>85</v>
      </c>
      <c r="AV150" s="13" t="s">
        <v>85</v>
      </c>
      <c r="AW150" s="13" t="s">
        <v>36</v>
      </c>
      <c r="AX150" s="13" t="s">
        <v>75</v>
      </c>
      <c r="AY150" s="158" t="s">
        <v>157</v>
      </c>
    </row>
    <row r="151" spans="2:65" s="13" customFormat="1" x14ac:dyDescent="0.2">
      <c r="B151" s="157"/>
      <c r="D151" s="151" t="s">
        <v>169</v>
      </c>
      <c r="E151" s="158" t="s">
        <v>3</v>
      </c>
      <c r="F151" s="159" t="s">
        <v>258</v>
      </c>
      <c r="H151" s="160">
        <v>-3.1</v>
      </c>
      <c r="I151" s="161"/>
      <c r="L151" s="157"/>
      <c r="M151" s="162"/>
      <c r="T151" s="163"/>
      <c r="AT151" s="158" t="s">
        <v>169</v>
      </c>
      <c r="AU151" s="158" t="s">
        <v>85</v>
      </c>
      <c r="AV151" s="13" t="s">
        <v>85</v>
      </c>
      <c r="AW151" s="13" t="s">
        <v>36</v>
      </c>
      <c r="AX151" s="13" t="s">
        <v>75</v>
      </c>
      <c r="AY151" s="158" t="s">
        <v>157</v>
      </c>
    </row>
    <row r="152" spans="2:65" s="14" customFormat="1" x14ac:dyDescent="0.2">
      <c r="B152" s="164"/>
      <c r="D152" s="151" t="s">
        <v>169</v>
      </c>
      <c r="E152" s="165" t="s">
        <v>3</v>
      </c>
      <c r="F152" s="166" t="s">
        <v>176</v>
      </c>
      <c r="H152" s="167">
        <v>93.242000000000004</v>
      </c>
      <c r="I152" s="168"/>
      <c r="L152" s="164"/>
      <c r="M152" s="169"/>
      <c r="T152" s="170"/>
      <c r="AT152" s="165" t="s">
        <v>169</v>
      </c>
      <c r="AU152" s="165" t="s">
        <v>85</v>
      </c>
      <c r="AV152" s="14" t="s">
        <v>160</v>
      </c>
      <c r="AW152" s="14" t="s">
        <v>36</v>
      </c>
      <c r="AX152" s="14" t="s">
        <v>83</v>
      </c>
      <c r="AY152" s="165" t="s">
        <v>157</v>
      </c>
    </row>
    <row r="153" spans="2:65" s="1" customFormat="1" ht="44.25" customHeight="1" x14ac:dyDescent="0.2">
      <c r="B153" s="132"/>
      <c r="C153" s="133" t="s">
        <v>259</v>
      </c>
      <c r="D153" s="133" t="s">
        <v>161</v>
      </c>
      <c r="E153" s="134" t="s">
        <v>260</v>
      </c>
      <c r="F153" s="135" t="s">
        <v>261</v>
      </c>
      <c r="G153" s="136" t="s">
        <v>164</v>
      </c>
      <c r="H153" s="137">
        <v>176.946</v>
      </c>
      <c r="I153" s="138"/>
      <c r="J153" s="139">
        <f>ROUND(I153*H153,2)</f>
        <v>0</v>
      </c>
      <c r="K153" s="135" t="s">
        <v>165</v>
      </c>
      <c r="L153" s="33"/>
      <c r="M153" s="140" t="s">
        <v>3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0.26100000000000001</v>
      </c>
      <c r="T153" s="143">
        <f>S153*H153</f>
        <v>46.182906000000003</v>
      </c>
      <c r="AR153" s="144" t="s">
        <v>160</v>
      </c>
      <c r="AT153" s="144" t="s">
        <v>161</v>
      </c>
      <c r="AU153" s="144" t="s">
        <v>85</v>
      </c>
      <c r="AY153" s="17" t="s">
        <v>157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83</v>
      </c>
      <c r="BK153" s="145">
        <f>ROUND(I153*H153,2)</f>
        <v>0</v>
      </c>
      <c r="BL153" s="17" t="s">
        <v>160</v>
      </c>
      <c r="BM153" s="144" t="s">
        <v>262</v>
      </c>
    </row>
    <row r="154" spans="2:65" s="1" customFormat="1" x14ac:dyDescent="0.2">
      <c r="B154" s="33"/>
      <c r="D154" s="146" t="s">
        <v>167</v>
      </c>
      <c r="F154" s="147" t="s">
        <v>263</v>
      </c>
      <c r="I154" s="148"/>
      <c r="L154" s="33"/>
      <c r="M154" s="149"/>
      <c r="T154" s="54"/>
      <c r="AT154" s="17" t="s">
        <v>167</v>
      </c>
      <c r="AU154" s="17" t="s">
        <v>85</v>
      </c>
    </row>
    <row r="155" spans="2:65" s="12" customFormat="1" x14ac:dyDescent="0.2">
      <c r="B155" s="150"/>
      <c r="D155" s="151" t="s">
        <v>169</v>
      </c>
      <c r="E155" s="152" t="s">
        <v>3</v>
      </c>
      <c r="F155" s="153" t="s">
        <v>170</v>
      </c>
      <c r="H155" s="152" t="s">
        <v>3</v>
      </c>
      <c r="I155" s="154"/>
      <c r="L155" s="150"/>
      <c r="M155" s="155"/>
      <c r="T155" s="156"/>
      <c r="AT155" s="152" t="s">
        <v>169</v>
      </c>
      <c r="AU155" s="152" t="s">
        <v>85</v>
      </c>
      <c r="AV155" s="12" t="s">
        <v>83</v>
      </c>
      <c r="AW155" s="12" t="s">
        <v>36</v>
      </c>
      <c r="AX155" s="12" t="s">
        <v>75</v>
      </c>
      <c r="AY155" s="152" t="s">
        <v>157</v>
      </c>
    </row>
    <row r="156" spans="2:65" s="13" customFormat="1" ht="22.5" x14ac:dyDescent="0.2">
      <c r="B156" s="157"/>
      <c r="D156" s="151" t="s">
        <v>169</v>
      </c>
      <c r="E156" s="158" t="s">
        <v>3</v>
      </c>
      <c r="F156" s="159" t="s">
        <v>264</v>
      </c>
      <c r="H156" s="160">
        <v>196.14599999999999</v>
      </c>
      <c r="I156" s="161"/>
      <c r="L156" s="157"/>
      <c r="M156" s="162"/>
      <c r="T156" s="163"/>
      <c r="AT156" s="158" t="s">
        <v>169</v>
      </c>
      <c r="AU156" s="158" t="s">
        <v>85</v>
      </c>
      <c r="AV156" s="13" t="s">
        <v>85</v>
      </c>
      <c r="AW156" s="13" t="s">
        <v>36</v>
      </c>
      <c r="AX156" s="13" t="s">
        <v>75</v>
      </c>
      <c r="AY156" s="158" t="s">
        <v>157</v>
      </c>
    </row>
    <row r="157" spans="2:65" s="13" customFormat="1" x14ac:dyDescent="0.2">
      <c r="B157" s="157"/>
      <c r="D157" s="151" t="s">
        <v>169</v>
      </c>
      <c r="E157" s="158" t="s">
        <v>3</v>
      </c>
      <c r="F157" s="159" t="s">
        <v>265</v>
      </c>
      <c r="H157" s="160">
        <v>-19.2</v>
      </c>
      <c r="I157" s="161"/>
      <c r="L157" s="157"/>
      <c r="M157" s="162"/>
      <c r="T157" s="163"/>
      <c r="AT157" s="158" t="s">
        <v>169</v>
      </c>
      <c r="AU157" s="158" t="s">
        <v>85</v>
      </c>
      <c r="AV157" s="13" t="s">
        <v>85</v>
      </c>
      <c r="AW157" s="13" t="s">
        <v>36</v>
      </c>
      <c r="AX157" s="13" t="s">
        <v>75</v>
      </c>
      <c r="AY157" s="158" t="s">
        <v>157</v>
      </c>
    </row>
    <row r="158" spans="2:65" s="14" customFormat="1" x14ac:dyDescent="0.2">
      <c r="B158" s="164"/>
      <c r="D158" s="151" t="s">
        <v>169</v>
      </c>
      <c r="E158" s="165" t="s">
        <v>3</v>
      </c>
      <c r="F158" s="166" t="s">
        <v>176</v>
      </c>
      <c r="H158" s="167">
        <v>176.946</v>
      </c>
      <c r="I158" s="168"/>
      <c r="L158" s="164"/>
      <c r="M158" s="169"/>
      <c r="T158" s="170"/>
      <c r="AT158" s="165" t="s">
        <v>169</v>
      </c>
      <c r="AU158" s="165" t="s">
        <v>85</v>
      </c>
      <c r="AV158" s="14" t="s">
        <v>160</v>
      </c>
      <c r="AW158" s="14" t="s">
        <v>36</v>
      </c>
      <c r="AX158" s="14" t="s">
        <v>83</v>
      </c>
      <c r="AY158" s="165" t="s">
        <v>157</v>
      </c>
    </row>
    <row r="159" spans="2:65" s="1" customFormat="1" ht="24.2" customHeight="1" x14ac:dyDescent="0.2">
      <c r="B159" s="132"/>
      <c r="C159" s="133" t="s">
        <v>8</v>
      </c>
      <c r="D159" s="133" t="s">
        <v>161</v>
      </c>
      <c r="E159" s="134" t="s">
        <v>266</v>
      </c>
      <c r="F159" s="135" t="s">
        <v>267</v>
      </c>
      <c r="G159" s="136" t="s">
        <v>268</v>
      </c>
      <c r="H159" s="137">
        <v>52.558999999999997</v>
      </c>
      <c r="I159" s="138"/>
      <c r="J159" s="139">
        <f>ROUND(I159*H159,2)</f>
        <v>0</v>
      </c>
      <c r="K159" s="135" t="s">
        <v>165</v>
      </c>
      <c r="L159" s="33"/>
      <c r="M159" s="140" t="s">
        <v>3</v>
      </c>
      <c r="N159" s="141" t="s">
        <v>46</v>
      </c>
      <c r="P159" s="142">
        <f>O159*H159</f>
        <v>0</v>
      </c>
      <c r="Q159" s="142">
        <v>0</v>
      </c>
      <c r="R159" s="142">
        <f>Q159*H159</f>
        <v>0</v>
      </c>
      <c r="S159" s="142">
        <v>1.6</v>
      </c>
      <c r="T159" s="143">
        <f>S159*H159</f>
        <v>84.094400000000007</v>
      </c>
      <c r="AR159" s="144" t="s">
        <v>160</v>
      </c>
      <c r="AT159" s="144" t="s">
        <v>161</v>
      </c>
      <c r="AU159" s="144" t="s">
        <v>85</v>
      </c>
      <c r="AY159" s="17" t="s">
        <v>157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83</v>
      </c>
      <c r="BK159" s="145">
        <f>ROUND(I159*H159,2)</f>
        <v>0</v>
      </c>
      <c r="BL159" s="17" t="s">
        <v>160</v>
      </c>
      <c r="BM159" s="144" t="s">
        <v>269</v>
      </c>
    </row>
    <row r="160" spans="2:65" s="1" customFormat="1" x14ac:dyDescent="0.2">
      <c r="B160" s="33"/>
      <c r="D160" s="146" t="s">
        <v>167</v>
      </c>
      <c r="F160" s="147" t="s">
        <v>270</v>
      </c>
      <c r="I160" s="148"/>
      <c r="L160" s="33"/>
      <c r="M160" s="149"/>
      <c r="T160" s="54"/>
      <c r="AT160" s="17" t="s">
        <v>167</v>
      </c>
      <c r="AU160" s="17" t="s">
        <v>85</v>
      </c>
    </row>
    <row r="161" spans="2:65" s="13" customFormat="1" x14ac:dyDescent="0.2">
      <c r="B161" s="157"/>
      <c r="D161" s="151" t="s">
        <v>169</v>
      </c>
      <c r="E161" s="158" t="s">
        <v>3</v>
      </c>
      <c r="F161" s="159" t="s">
        <v>271</v>
      </c>
      <c r="H161" s="160">
        <v>52.558999999999997</v>
      </c>
      <c r="I161" s="161"/>
      <c r="L161" s="157"/>
      <c r="M161" s="162"/>
      <c r="T161" s="163"/>
      <c r="AT161" s="158" t="s">
        <v>169</v>
      </c>
      <c r="AU161" s="158" t="s">
        <v>85</v>
      </c>
      <c r="AV161" s="13" t="s">
        <v>85</v>
      </c>
      <c r="AW161" s="13" t="s">
        <v>36</v>
      </c>
      <c r="AX161" s="13" t="s">
        <v>83</v>
      </c>
      <c r="AY161" s="158" t="s">
        <v>157</v>
      </c>
    </row>
    <row r="162" spans="2:65" s="1" customFormat="1" ht="44.25" customHeight="1" x14ac:dyDescent="0.2">
      <c r="B162" s="132"/>
      <c r="C162" s="133" t="s">
        <v>272</v>
      </c>
      <c r="D162" s="133" t="s">
        <v>161</v>
      </c>
      <c r="E162" s="134" t="s">
        <v>273</v>
      </c>
      <c r="F162" s="135" t="s">
        <v>274</v>
      </c>
      <c r="G162" s="136" t="s">
        <v>164</v>
      </c>
      <c r="H162" s="137">
        <v>1.77</v>
      </c>
      <c r="I162" s="138"/>
      <c r="J162" s="139">
        <f>ROUND(I162*H162,2)</f>
        <v>0</v>
      </c>
      <c r="K162" s="135" t="s">
        <v>165</v>
      </c>
      <c r="L162" s="33"/>
      <c r="M162" s="140" t="s">
        <v>3</v>
      </c>
      <c r="N162" s="141" t="s">
        <v>46</v>
      </c>
      <c r="P162" s="142">
        <f>O162*H162</f>
        <v>0</v>
      </c>
      <c r="Q162" s="142">
        <v>0</v>
      </c>
      <c r="R162" s="142">
        <f>Q162*H162</f>
        <v>0</v>
      </c>
      <c r="S162" s="142">
        <v>5.7000000000000002E-2</v>
      </c>
      <c r="T162" s="143">
        <f>S162*H162</f>
        <v>0.10089000000000001</v>
      </c>
      <c r="AR162" s="144" t="s">
        <v>160</v>
      </c>
      <c r="AT162" s="144" t="s">
        <v>161</v>
      </c>
      <c r="AU162" s="144" t="s">
        <v>85</v>
      </c>
      <c r="AY162" s="17" t="s">
        <v>157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83</v>
      </c>
      <c r="BK162" s="145">
        <f>ROUND(I162*H162,2)</f>
        <v>0</v>
      </c>
      <c r="BL162" s="17" t="s">
        <v>160</v>
      </c>
      <c r="BM162" s="144" t="s">
        <v>275</v>
      </c>
    </row>
    <row r="163" spans="2:65" s="1" customFormat="1" x14ac:dyDescent="0.2">
      <c r="B163" s="33"/>
      <c r="D163" s="146" t="s">
        <v>167</v>
      </c>
      <c r="F163" s="147" t="s">
        <v>276</v>
      </c>
      <c r="I163" s="148"/>
      <c r="L163" s="33"/>
      <c r="M163" s="149"/>
      <c r="T163" s="54"/>
      <c r="AT163" s="17" t="s">
        <v>167</v>
      </c>
      <c r="AU163" s="17" t="s">
        <v>85</v>
      </c>
    </row>
    <row r="164" spans="2:65" s="12" customFormat="1" x14ac:dyDescent="0.2">
      <c r="B164" s="150"/>
      <c r="D164" s="151" t="s">
        <v>169</v>
      </c>
      <c r="E164" s="152" t="s">
        <v>3</v>
      </c>
      <c r="F164" s="153" t="s">
        <v>277</v>
      </c>
      <c r="H164" s="152" t="s">
        <v>3</v>
      </c>
      <c r="I164" s="154"/>
      <c r="L164" s="150"/>
      <c r="M164" s="155"/>
      <c r="T164" s="156"/>
      <c r="AT164" s="152" t="s">
        <v>169</v>
      </c>
      <c r="AU164" s="152" t="s">
        <v>85</v>
      </c>
      <c r="AV164" s="12" t="s">
        <v>83</v>
      </c>
      <c r="AW164" s="12" t="s">
        <v>36</v>
      </c>
      <c r="AX164" s="12" t="s">
        <v>75</v>
      </c>
      <c r="AY164" s="152" t="s">
        <v>157</v>
      </c>
    </row>
    <row r="165" spans="2:65" s="13" customFormat="1" x14ac:dyDescent="0.2">
      <c r="B165" s="157"/>
      <c r="D165" s="151" t="s">
        <v>169</v>
      </c>
      <c r="E165" s="158" t="s">
        <v>3</v>
      </c>
      <c r="F165" s="159" t="s">
        <v>278</v>
      </c>
      <c r="H165" s="160">
        <v>1.77</v>
      </c>
      <c r="I165" s="161"/>
      <c r="L165" s="157"/>
      <c r="M165" s="162"/>
      <c r="T165" s="163"/>
      <c r="AT165" s="158" t="s">
        <v>169</v>
      </c>
      <c r="AU165" s="158" t="s">
        <v>85</v>
      </c>
      <c r="AV165" s="13" t="s">
        <v>85</v>
      </c>
      <c r="AW165" s="13" t="s">
        <v>36</v>
      </c>
      <c r="AX165" s="13" t="s">
        <v>83</v>
      </c>
      <c r="AY165" s="158" t="s">
        <v>157</v>
      </c>
    </row>
    <row r="166" spans="2:65" s="1" customFormat="1" ht="37.700000000000003" customHeight="1" x14ac:dyDescent="0.2">
      <c r="B166" s="132"/>
      <c r="C166" s="133" t="s">
        <v>279</v>
      </c>
      <c r="D166" s="133" t="s">
        <v>161</v>
      </c>
      <c r="E166" s="134" t="s">
        <v>280</v>
      </c>
      <c r="F166" s="135" t="s">
        <v>281</v>
      </c>
      <c r="G166" s="136" t="s">
        <v>164</v>
      </c>
      <c r="H166" s="137">
        <v>29.88</v>
      </c>
      <c r="I166" s="138"/>
      <c r="J166" s="139">
        <f>ROUND(I166*H166,2)</f>
        <v>0</v>
      </c>
      <c r="K166" s="135" t="s">
        <v>165</v>
      </c>
      <c r="L166" s="33"/>
      <c r="M166" s="140" t="s">
        <v>3</v>
      </c>
      <c r="N166" s="141" t="s">
        <v>46</v>
      </c>
      <c r="P166" s="142">
        <f>O166*H166</f>
        <v>0</v>
      </c>
      <c r="Q166" s="142">
        <v>0</v>
      </c>
      <c r="R166" s="142">
        <f>Q166*H166</f>
        <v>0</v>
      </c>
      <c r="S166" s="142">
        <v>3.4000000000000002E-2</v>
      </c>
      <c r="T166" s="143">
        <f>S166*H166</f>
        <v>1.0159199999999999</v>
      </c>
      <c r="AR166" s="144" t="s">
        <v>160</v>
      </c>
      <c r="AT166" s="144" t="s">
        <v>161</v>
      </c>
      <c r="AU166" s="144" t="s">
        <v>85</v>
      </c>
      <c r="AY166" s="17" t="s">
        <v>157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83</v>
      </c>
      <c r="BK166" s="145">
        <f>ROUND(I166*H166,2)</f>
        <v>0</v>
      </c>
      <c r="BL166" s="17" t="s">
        <v>160</v>
      </c>
      <c r="BM166" s="144" t="s">
        <v>282</v>
      </c>
    </row>
    <row r="167" spans="2:65" s="1" customFormat="1" x14ac:dyDescent="0.2">
      <c r="B167" s="33"/>
      <c r="D167" s="146" t="s">
        <v>167</v>
      </c>
      <c r="F167" s="147" t="s">
        <v>283</v>
      </c>
      <c r="I167" s="148"/>
      <c r="L167" s="33"/>
      <c r="M167" s="149"/>
      <c r="T167" s="54"/>
      <c r="AT167" s="17" t="s">
        <v>167</v>
      </c>
      <c r="AU167" s="17" t="s">
        <v>85</v>
      </c>
    </row>
    <row r="168" spans="2:65" s="12" customFormat="1" x14ac:dyDescent="0.2">
      <c r="B168" s="150"/>
      <c r="D168" s="151" t="s">
        <v>169</v>
      </c>
      <c r="E168" s="152" t="s">
        <v>3</v>
      </c>
      <c r="F168" s="153" t="s">
        <v>170</v>
      </c>
      <c r="H168" s="152" t="s">
        <v>3</v>
      </c>
      <c r="I168" s="154"/>
      <c r="L168" s="150"/>
      <c r="M168" s="155"/>
      <c r="T168" s="156"/>
      <c r="AT168" s="152" t="s">
        <v>169</v>
      </c>
      <c r="AU168" s="152" t="s">
        <v>85</v>
      </c>
      <c r="AV168" s="12" t="s">
        <v>83</v>
      </c>
      <c r="AW168" s="12" t="s">
        <v>36</v>
      </c>
      <c r="AX168" s="12" t="s">
        <v>75</v>
      </c>
      <c r="AY168" s="152" t="s">
        <v>157</v>
      </c>
    </row>
    <row r="169" spans="2:65" s="13" customFormat="1" x14ac:dyDescent="0.2">
      <c r="B169" s="157"/>
      <c r="D169" s="151" t="s">
        <v>169</v>
      </c>
      <c r="E169" s="158" t="s">
        <v>3</v>
      </c>
      <c r="F169" s="159" t="s">
        <v>284</v>
      </c>
      <c r="H169" s="160">
        <v>29.88</v>
      </c>
      <c r="I169" s="161"/>
      <c r="L169" s="157"/>
      <c r="M169" s="162"/>
      <c r="T169" s="163"/>
      <c r="AT169" s="158" t="s">
        <v>169</v>
      </c>
      <c r="AU169" s="158" t="s">
        <v>85</v>
      </c>
      <c r="AV169" s="13" t="s">
        <v>85</v>
      </c>
      <c r="AW169" s="13" t="s">
        <v>36</v>
      </c>
      <c r="AX169" s="13" t="s">
        <v>83</v>
      </c>
      <c r="AY169" s="158" t="s">
        <v>157</v>
      </c>
    </row>
    <row r="170" spans="2:65" s="1" customFormat="1" ht="44.25" customHeight="1" x14ac:dyDescent="0.2">
      <c r="B170" s="132"/>
      <c r="C170" s="133" t="s">
        <v>285</v>
      </c>
      <c r="D170" s="133" t="s">
        <v>161</v>
      </c>
      <c r="E170" s="134" t="s">
        <v>286</v>
      </c>
      <c r="F170" s="135" t="s">
        <v>287</v>
      </c>
      <c r="G170" s="136" t="s">
        <v>164</v>
      </c>
      <c r="H170" s="137">
        <v>70.56</v>
      </c>
      <c r="I170" s="138"/>
      <c r="J170" s="139">
        <f>ROUND(I170*H170,2)</f>
        <v>0</v>
      </c>
      <c r="K170" s="135" t="s">
        <v>165</v>
      </c>
      <c r="L170" s="33"/>
      <c r="M170" s="140" t="s">
        <v>3</v>
      </c>
      <c r="N170" s="141" t="s">
        <v>46</v>
      </c>
      <c r="P170" s="142">
        <f>O170*H170</f>
        <v>0</v>
      </c>
      <c r="Q170" s="142">
        <v>0</v>
      </c>
      <c r="R170" s="142">
        <f>Q170*H170</f>
        <v>0</v>
      </c>
      <c r="S170" s="142">
        <v>3.2000000000000001E-2</v>
      </c>
      <c r="T170" s="143">
        <f>S170*H170</f>
        <v>2.2579199999999999</v>
      </c>
      <c r="AR170" s="144" t="s">
        <v>160</v>
      </c>
      <c r="AT170" s="144" t="s">
        <v>161</v>
      </c>
      <c r="AU170" s="144" t="s">
        <v>85</v>
      </c>
      <c r="AY170" s="17" t="s">
        <v>157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83</v>
      </c>
      <c r="BK170" s="145">
        <f>ROUND(I170*H170,2)</f>
        <v>0</v>
      </c>
      <c r="BL170" s="17" t="s">
        <v>160</v>
      </c>
      <c r="BM170" s="144" t="s">
        <v>288</v>
      </c>
    </row>
    <row r="171" spans="2:65" s="1" customFormat="1" x14ac:dyDescent="0.2">
      <c r="B171" s="33"/>
      <c r="D171" s="146" t="s">
        <v>167</v>
      </c>
      <c r="F171" s="147" t="s">
        <v>289</v>
      </c>
      <c r="I171" s="148"/>
      <c r="L171" s="33"/>
      <c r="M171" s="149"/>
      <c r="T171" s="54"/>
      <c r="AT171" s="17" t="s">
        <v>167</v>
      </c>
      <c r="AU171" s="17" t="s">
        <v>85</v>
      </c>
    </row>
    <row r="172" spans="2:65" s="12" customFormat="1" x14ac:dyDescent="0.2">
      <c r="B172" s="150"/>
      <c r="D172" s="151" t="s">
        <v>169</v>
      </c>
      <c r="E172" s="152" t="s">
        <v>3</v>
      </c>
      <c r="F172" s="153" t="s">
        <v>170</v>
      </c>
      <c r="H172" s="152" t="s">
        <v>3</v>
      </c>
      <c r="I172" s="154"/>
      <c r="L172" s="150"/>
      <c r="M172" s="155"/>
      <c r="T172" s="156"/>
      <c r="AT172" s="152" t="s">
        <v>169</v>
      </c>
      <c r="AU172" s="152" t="s">
        <v>85</v>
      </c>
      <c r="AV172" s="12" t="s">
        <v>83</v>
      </c>
      <c r="AW172" s="12" t="s">
        <v>36</v>
      </c>
      <c r="AX172" s="12" t="s">
        <v>75</v>
      </c>
      <c r="AY172" s="152" t="s">
        <v>157</v>
      </c>
    </row>
    <row r="173" spans="2:65" s="13" customFormat="1" x14ac:dyDescent="0.2">
      <c r="B173" s="157"/>
      <c r="D173" s="151" t="s">
        <v>169</v>
      </c>
      <c r="E173" s="158" t="s">
        <v>3</v>
      </c>
      <c r="F173" s="159" t="s">
        <v>290</v>
      </c>
      <c r="H173" s="160">
        <v>70.56</v>
      </c>
      <c r="I173" s="161"/>
      <c r="L173" s="157"/>
      <c r="M173" s="162"/>
      <c r="T173" s="163"/>
      <c r="AT173" s="158" t="s">
        <v>169</v>
      </c>
      <c r="AU173" s="158" t="s">
        <v>85</v>
      </c>
      <c r="AV173" s="13" t="s">
        <v>85</v>
      </c>
      <c r="AW173" s="13" t="s">
        <v>36</v>
      </c>
      <c r="AX173" s="13" t="s">
        <v>83</v>
      </c>
      <c r="AY173" s="158" t="s">
        <v>157</v>
      </c>
    </row>
    <row r="174" spans="2:65" s="1" customFormat="1" ht="37.700000000000003" customHeight="1" x14ac:dyDescent="0.2">
      <c r="B174" s="132"/>
      <c r="C174" s="133" t="s">
        <v>291</v>
      </c>
      <c r="D174" s="133" t="s">
        <v>161</v>
      </c>
      <c r="E174" s="134" t="s">
        <v>292</v>
      </c>
      <c r="F174" s="135" t="s">
        <v>293</v>
      </c>
      <c r="G174" s="136" t="s">
        <v>164</v>
      </c>
      <c r="H174" s="137">
        <v>17.399999999999999</v>
      </c>
      <c r="I174" s="138"/>
      <c r="J174" s="139">
        <f>ROUND(I174*H174,2)</f>
        <v>0</v>
      </c>
      <c r="K174" s="135" t="s">
        <v>165</v>
      </c>
      <c r="L174" s="33"/>
      <c r="M174" s="140" t="s">
        <v>3</v>
      </c>
      <c r="N174" s="141" t="s">
        <v>46</v>
      </c>
      <c r="P174" s="142">
        <f>O174*H174</f>
        <v>0</v>
      </c>
      <c r="Q174" s="142">
        <v>0</v>
      </c>
      <c r="R174" s="142">
        <f>Q174*H174</f>
        <v>0</v>
      </c>
      <c r="S174" s="142">
        <v>7.5999999999999998E-2</v>
      </c>
      <c r="T174" s="143">
        <f>S174*H174</f>
        <v>1.3223999999999998</v>
      </c>
      <c r="AR174" s="144" t="s">
        <v>160</v>
      </c>
      <c r="AT174" s="144" t="s">
        <v>161</v>
      </c>
      <c r="AU174" s="144" t="s">
        <v>85</v>
      </c>
      <c r="AY174" s="17" t="s">
        <v>157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83</v>
      </c>
      <c r="BK174" s="145">
        <f>ROUND(I174*H174,2)</f>
        <v>0</v>
      </c>
      <c r="BL174" s="17" t="s">
        <v>160</v>
      </c>
      <c r="BM174" s="144" t="s">
        <v>294</v>
      </c>
    </row>
    <row r="175" spans="2:65" s="1" customFormat="1" x14ac:dyDescent="0.2">
      <c r="B175" s="33"/>
      <c r="D175" s="146" t="s">
        <v>167</v>
      </c>
      <c r="F175" s="147" t="s">
        <v>295</v>
      </c>
      <c r="I175" s="148"/>
      <c r="L175" s="33"/>
      <c r="M175" s="149"/>
      <c r="T175" s="54"/>
      <c r="AT175" s="17" t="s">
        <v>167</v>
      </c>
      <c r="AU175" s="17" t="s">
        <v>85</v>
      </c>
    </row>
    <row r="176" spans="2:65" s="12" customFormat="1" x14ac:dyDescent="0.2">
      <c r="B176" s="150"/>
      <c r="D176" s="151" t="s">
        <v>169</v>
      </c>
      <c r="E176" s="152" t="s">
        <v>3</v>
      </c>
      <c r="F176" s="153" t="s">
        <v>296</v>
      </c>
      <c r="H176" s="152" t="s">
        <v>3</v>
      </c>
      <c r="I176" s="154"/>
      <c r="L176" s="150"/>
      <c r="M176" s="155"/>
      <c r="T176" s="156"/>
      <c r="AT176" s="152" t="s">
        <v>169</v>
      </c>
      <c r="AU176" s="152" t="s">
        <v>85</v>
      </c>
      <c r="AV176" s="12" t="s">
        <v>83</v>
      </c>
      <c r="AW176" s="12" t="s">
        <v>36</v>
      </c>
      <c r="AX176" s="12" t="s">
        <v>75</v>
      </c>
      <c r="AY176" s="152" t="s">
        <v>157</v>
      </c>
    </row>
    <row r="177" spans="2:65" s="13" customFormat="1" x14ac:dyDescent="0.2">
      <c r="B177" s="157"/>
      <c r="D177" s="151" t="s">
        <v>169</v>
      </c>
      <c r="E177" s="158" t="s">
        <v>3</v>
      </c>
      <c r="F177" s="159" t="s">
        <v>297</v>
      </c>
      <c r="H177" s="160">
        <v>3.2</v>
      </c>
      <c r="I177" s="161"/>
      <c r="L177" s="157"/>
      <c r="M177" s="162"/>
      <c r="T177" s="163"/>
      <c r="AT177" s="158" t="s">
        <v>169</v>
      </c>
      <c r="AU177" s="158" t="s">
        <v>85</v>
      </c>
      <c r="AV177" s="13" t="s">
        <v>85</v>
      </c>
      <c r="AW177" s="13" t="s">
        <v>36</v>
      </c>
      <c r="AX177" s="13" t="s">
        <v>75</v>
      </c>
      <c r="AY177" s="158" t="s">
        <v>157</v>
      </c>
    </row>
    <row r="178" spans="2:65" s="12" customFormat="1" x14ac:dyDescent="0.2">
      <c r="B178" s="150"/>
      <c r="D178" s="151" t="s">
        <v>169</v>
      </c>
      <c r="E178" s="152" t="s">
        <v>3</v>
      </c>
      <c r="F178" s="153" t="s">
        <v>170</v>
      </c>
      <c r="H178" s="152" t="s">
        <v>3</v>
      </c>
      <c r="I178" s="154"/>
      <c r="L178" s="150"/>
      <c r="M178" s="155"/>
      <c r="T178" s="156"/>
      <c r="AT178" s="152" t="s">
        <v>169</v>
      </c>
      <c r="AU178" s="152" t="s">
        <v>85</v>
      </c>
      <c r="AV178" s="12" t="s">
        <v>83</v>
      </c>
      <c r="AW178" s="12" t="s">
        <v>36</v>
      </c>
      <c r="AX178" s="12" t="s">
        <v>75</v>
      </c>
      <c r="AY178" s="152" t="s">
        <v>157</v>
      </c>
    </row>
    <row r="179" spans="2:65" s="13" customFormat="1" x14ac:dyDescent="0.2">
      <c r="B179" s="157"/>
      <c r="D179" s="151" t="s">
        <v>169</v>
      </c>
      <c r="E179" s="158" t="s">
        <v>3</v>
      </c>
      <c r="F179" s="159" t="s">
        <v>298</v>
      </c>
      <c r="H179" s="160">
        <v>14.2</v>
      </c>
      <c r="I179" s="161"/>
      <c r="L179" s="157"/>
      <c r="M179" s="162"/>
      <c r="T179" s="163"/>
      <c r="AT179" s="158" t="s">
        <v>169</v>
      </c>
      <c r="AU179" s="158" t="s">
        <v>85</v>
      </c>
      <c r="AV179" s="13" t="s">
        <v>85</v>
      </c>
      <c r="AW179" s="13" t="s">
        <v>36</v>
      </c>
      <c r="AX179" s="13" t="s">
        <v>75</v>
      </c>
      <c r="AY179" s="158" t="s">
        <v>157</v>
      </c>
    </row>
    <row r="180" spans="2:65" s="14" customFormat="1" x14ac:dyDescent="0.2">
      <c r="B180" s="164"/>
      <c r="D180" s="151" t="s">
        <v>169</v>
      </c>
      <c r="E180" s="165" t="s">
        <v>3</v>
      </c>
      <c r="F180" s="166" t="s">
        <v>176</v>
      </c>
      <c r="H180" s="167">
        <v>17.399999999999999</v>
      </c>
      <c r="I180" s="168"/>
      <c r="L180" s="164"/>
      <c r="M180" s="169"/>
      <c r="T180" s="170"/>
      <c r="AT180" s="165" t="s">
        <v>169</v>
      </c>
      <c r="AU180" s="165" t="s">
        <v>85</v>
      </c>
      <c r="AV180" s="14" t="s">
        <v>160</v>
      </c>
      <c r="AW180" s="14" t="s">
        <v>36</v>
      </c>
      <c r="AX180" s="14" t="s">
        <v>83</v>
      </c>
      <c r="AY180" s="165" t="s">
        <v>157</v>
      </c>
    </row>
    <row r="181" spans="2:65" s="1" customFormat="1" ht="37.700000000000003" customHeight="1" x14ac:dyDescent="0.2">
      <c r="B181" s="132"/>
      <c r="C181" s="133" t="s">
        <v>299</v>
      </c>
      <c r="D181" s="133" t="s">
        <v>161</v>
      </c>
      <c r="E181" s="134" t="s">
        <v>300</v>
      </c>
      <c r="F181" s="135" t="s">
        <v>301</v>
      </c>
      <c r="G181" s="136" t="s">
        <v>164</v>
      </c>
      <c r="H181" s="137">
        <v>11.9</v>
      </c>
      <c r="I181" s="138"/>
      <c r="J181" s="139">
        <f>ROUND(I181*H181,2)</f>
        <v>0</v>
      </c>
      <c r="K181" s="135" t="s">
        <v>165</v>
      </c>
      <c r="L181" s="33"/>
      <c r="M181" s="140" t="s">
        <v>3</v>
      </c>
      <c r="N181" s="141" t="s">
        <v>46</v>
      </c>
      <c r="P181" s="142">
        <f>O181*H181</f>
        <v>0</v>
      </c>
      <c r="Q181" s="142">
        <v>0</v>
      </c>
      <c r="R181" s="142">
        <f>Q181*H181</f>
        <v>0</v>
      </c>
      <c r="S181" s="142">
        <v>6.3E-2</v>
      </c>
      <c r="T181" s="143">
        <f>S181*H181</f>
        <v>0.74970000000000003</v>
      </c>
      <c r="AR181" s="144" t="s">
        <v>160</v>
      </c>
      <c r="AT181" s="144" t="s">
        <v>161</v>
      </c>
      <c r="AU181" s="144" t="s">
        <v>85</v>
      </c>
      <c r="AY181" s="17" t="s">
        <v>157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83</v>
      </c>
      <c r="BK181" s="145">
        <f>ROUND(I181*H181,2)</f>
        <v>0</v>
      </c>
      <c r="BL181" s="17" t="s">
        <v>160</v>
      </c>
      <c r="BM181" s="144" t="s">
        <v>302</v>
      </c>
    </row>
    <row r="182" spans="2:65" s="1" customFormat="1" x14ac:dyDescent="0.2">
      <c r="B182" s="33"/>
      <c r="D182" s="146" t="s">
        <v>167</v>
      </c>
      <c r="F182" s="147" t="s">
        <v>303</v>
      </c>
      <c r="I182" s="148"/>
      <c r="L182" s="33"/>
      <c r="M182" s="149"/>
      <c r="T182" s="54"/>
      <c r="AT182" s="17" t="s">
        <v>167</v>
      </c>
      <c r="AU182" s="17" t="s">
        <v>85</v>
      </c>
    </row>
    <row r="183" spans="2:65" s="12" customFormat="1" x14ac:dyDescent="0.2">
      <c r="B183" s="150"/>
      <c r="D183" s="151" t="s">
        <v>169</v>
      </c>
      <c r="E183" s="152" t="s">
        <v>3</v>
      </c>
      <c r="F183" s="153" t="s">
        <v>304</v>
      </c>
      <c r="H183" s="152" t="s">
        <v>3</v>
      </c>
      <c r="I183" s="154"/>
      <c r="L183" s="150"/>
      <c r="M183" s="155"/>
      <c r="T183" s="156"/>
      <c r="AT183" s="152" t="s">
        <v>169</v>
      </c>
      <c r="AU183" s="152" t="s">
        <v>85</v>
      </c>
      <c r="AV183" s="12" t="s">
        <v>83</v>
      </c>
      <c r="AW183" s="12" t="s">
        <v>36</v>
      </c>
      <c r="AX183" s="12" t="s">
        <v>75</v>
      </c>
      <c r="AY183" s="152" t="s">
        <v>157</v>
      </c>
    </row>
    <row r="184" spans="2:65" s="13" customFormat="1" x14ac:dyDescent="0.2">
      <c r="B184" s="157"/>
      <c r="D184" s="151" t="s">
        <v>169</v>
      </c>
      <c r="E184" s="158" t="s">
        <v>3</v>
      </c>
      <c r="F184" s="159" t="s">
        <v>305</v>
      </c>
      <c r="H184" s="160">
        <v>3.2</v>
      </c>
      <c r="I184" s="161"/>
      <c r="L184" s="157"/>
      <c r="M184" s="162"/>
      <c r="T184" s="163"/>
      <c r="AT184" s="158" t="s">
        <v>169</v>
      </c>
      <c r="AU184" s="158" t="s">
        <v>85</v>
      </c>
      <c r="AV184" s="13" t="s">
        <v>85</v>
      </c>
      <c r="AW184" s="13" t="s">
        <v>36</v>
      </c>
      <c r="AX184" s="13" t="s">
        <v>75</v>
      </c>
      <c r="AY184" s="158" t="s">
        <v>157</v>
      </c>
    </row>
    <row r="185" spans="2:65" s="12" customFormat="1" x14ac:dyDescent="0.2">
      <c r="B185" s="150"/>
      <c r="D185" s="151" t="s">
        <v>169</v>
      </c>
      <c r="E185" s="152" t="s">
        <v>3</v>
      </c>
      <c r="F185" s="153" t="s">
        <v>170</v>
      </c>
      <c r="H185" s="152" t="s">
        <v>3</v>
      </c>
      <c r="I185" s="154"/>
      <c r="L185" s="150"/>
      <c r="M185" s="155"/>
      <c r="T185" s="156"/>
      <c r="AT185" s="152" t="s">
        <v>169</v>
      </c>
      <c r="AU185" s="152" t="s">
        <v>85</v>
      </c>
      <c r="AV185" s="12" t="s">
        <v>83</v>
      </c>
      <c r="AW185" s="12" t="s">
        <v>36</v>
      </c>
      <c r="AX185" s="12" t="s">
        <v>75</v>
      </c>
      <c r="AY185" s="152" t="s">
        <v>157</v>
      </c>
    </row>
    <row r="186" spans="2:65" s="13" customFormat="1" x14ac:dyDescent="0.2">
      <c r="B186" s="157"/>
      <c r="D186" s="151" t="s">
        <v>169</v>
      </c>
      <c r="E186" s="158" t="s">
        <v>3</v>
      </c>
      <c r="F186" s="159" t="s">
        <v>306</v>
      </c>
      <c r="H186" s="160">
        <v>8.6999999999999993</v>
      </c>
      <c r="I186" s="161"/>
      <c r="L186" s="157"/>
      <c r="M186" s="162"/>
      <c r="T186" s="163"/>
      <c r="AT186" s="158" t="s">
        <v>169</v>
      </c>
      <c r="AU186" s="158" t="s">
        <v>85</v>
      </c>
      <c r="AV186" s="13" t="s">
        <v>85</v>
      </c>
      <c r="AW186" s="13" t="s">
        <v>36</v>
      </c>
      <c r="AX186" s="13" t="s">
        <v>75</v>
      </c>
      <c r="AY186" s="158" t="s">
        <v>157</v>
      </c>
    </row>
    <row r="187" spans="2:65" s="14" customFormat="1" x14ac:dyDescent="0.2">
      <c r="B187" s="164"/>
      <c r="D187" s="151" t="s">
        <v>169</v>
      </c>
      <c r="E187" s="165" t="s">
        <v>3</v>
      </c>
      <c r="F187" s="166" t="s">
        <v>176</v>
      </c>
      <c r="H187" s="167">
        <v>11.9</v>
      </c>
      <c r="I187" s="168"/>
      <c r="L187" s="164"/>
      <c r="M187" s="169"/>
      <c r="T187" s="170"/>
      <c r="AT187" s="165" t="s">
        <v>169</v>
      </c>
      <c r="AU187" s="165" t="s">
        <v>85</v>
      </c>
      <c r="AV187" s="14" t="s">
        <v>160</v>
      </c>
      <c r="AW187" s="14" t="s">
        <v>36</v>
      </c>
      <c r="AX187" s="14" t="s">
        <v>83</v>
      </c>
      <c r="AY187" s="165" t="s">
        <v>157</v>
      </c>
    </row>
    <row r="188" spans="2:65" s="1" customFormat="1" ht="55.5" customHeight="1" x14ac:dyDescent="0.2">
      <c r="B188" s="132"/>
      <c r="C188" s="133" t="s">
        <v>307</v>
      </c>
      <c r="D188" s="133" t="s">
        <v>161</v>
      </c>
      <c r="E188" s="134" t="s">
        <v>308</v>
      </c>
      <c r="F188" s="135" t="s">
        <v>309</v>
      </c>
      <c r="G188" s="136" t="s">
        <v>268</v>
      </c>
      <c r="H188" s="137">
        <v>5.6159999999999997</v>
      </c>
      <c r="I188" s="138"/>
      <c r="J188" s="139">
        <f>ROUND(I188*H188,2)</f>
        <v>0</v>
      </c>
      <c r="K188" s="135" t="s">
        <v>165</v>
      </c>
      <c r="L188" s="33"/>
      <c r="M188" s="140" t="s">
        <v>3</v>
      </c>
      <c r="N188" s="141" t="s">
        <v>46</v>
      </c>
      <c r="P188" s="142">
        <f>O188*H188</f>
        <v>0</v>
      </c>
      <c r="Q188" s="142">
        <v>0</v>
      </c>
      <c r="R188" s="142">
        <f>Q188*H188</f>
        <v>0</v>
      </c>
      <c r="S188" s="142">
        <v>1.8</v>
      </c>
      <c r="T188" s="143">
        <f>S188*H188</f>
        <v>10.1088</v>
      </c>
      <c r="AR188" s="144" t="s">
        <v>160</v>
      </c>
      <c r="AT188" s="144" t="s">
        <v>161</v>
      </c>
      <c r="AU188" s="144" t="s">
        <v>85</v>
      </c>
      <c r="AY188" s="17" t="s">
        <v>157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83</v>
      </c>
      <c r="BK188" s="145">
        <f>ROUND(I188*H188,2)</f>
        <v>0</v>
      </c>
      <c r="BL188" s="17" t="s">
        <v>160</v>
      </c>
      <c r="BM188" s="144" t="s">
        <v>310</v>
      </c>
    </row>
    <row r="189" spans="2:65" s="1" customFormat="1" x14ac:dyDescent="0.2">
      <c r="B189" s="33"/>
      <c r="D189" s="146" t="s">
        <v>167</v>
      </c>
      <c r="F189" s="147" t="s">
        <v>311</v>
      </c>
      <c r="I189" s="148"/>
      <c r="L189" s="33"/>
      <c r="M189" s="149"/>
      <c r="T189" s="54"/>
      <c r="AT189" s="17" t="s">
        <v>167</v>
      </c>
      <c r="AU189" s="17" t="s">
        <v>85</v>
      </c>
    </row>
    <row r="190" spans="2:65" s="12" customFormat="1" x14ac:dyDescent="0.2">
      <c r="B190" s="150"/>
      <c r="D190" s="151" t="s">
        <v>169</v>
      </c>
      <c r="E190" s="152" t="s">
        <v>3</v>
      </c>
      <c r="F190" s="153" t="s">
        <v>170</v>
      </c>
      <c r="H190" s="152" t="s">
        <v>3</v>
      </c>
      <c r="I190" s="154"/>
      <c r="L190" s="150"/>
      <c r="M190" s="155"/>
      <c r="T190" s="156"/>
      <c r="AT190" s="152" t="s">
        <v>169</v>
      </c>
      <c r="AU190" s="152" t="s">
        <v>85</v>
      </c>
      <c r="AV190" s="12" t="s">
        <v>83</v>
      </c>
      <c r="AW190" s="12" t="s">
        <v>36</v>
      </c>
      <c r="AX190" s="12" t="s">
        <v>75</v>
      </c>
      <c r="AY190" s="152" t="s">
        <v>157</v>
      </c>
    </row>
    <row r="191" spans="2:65" s="13" customFormat="1" x14ac:dyDescent="0.2">
      <c r="B191" s="157"/>
      <c r="D191" s="151" t="s">
        <v>169</v>
      </c>
      <c r="E191" s="158" t="s">
        <v>3</v>
      </c>
      <c r="F191" s="159" t="s">
        <v>312</v>
      </c>
      <c r="H191" s="160">
        <v>5.6159999999999997</v>
      </c>
      <c r="I191" s="161"/>
      <c r="L191" s="157"/>
      <c r="M191" s="162"/>
      <c r="T191" s="163"/>
      <c r="AT191" s="158" t="s">
        <v>169</v>
      </c>
      <c r="AU191" s="158" t="s">
        <v>85</v>
      </c>
      <c r="AV191" s="13" t="s">
        <v>85</v>
      </c>
      <c r="AW191" s="13" t="s">
        <v>36</v>
      </c>
      <c r="AX191" s="13" t="s">
        <v>83</v>
      </c>
      <c r="AY191" s="158" t="s">
        <v>157</v>
      </c>
    </row>
    <row r="192" spans="2:65" s="1" customFormat="1" ht="48.95" customHeight="1" x14ac:dyDescent="0.2">
      <c r="B192" s="132"/>
      <c r="C192" s="133" t="s">
        <v>313</v>
      </c>
      <c r="D192" s="133" t="s">
        <v>161</v>
      </c>
      <c r="E192" s="134" t="s">
        <v>314</v>
      </c>
      <c r="F192" s="135" t="s">
        <v>315</v>
      </c>
      <c r="G192" s="136" t="s">
        <v>316</v>
      </c>
      <c r="H192" s="137">
        <v>58.5</v>
      </c>
      <c r="I192" s="138"/>
      <c r="J192" s="139">
        <f>ROUND(I192*H192,2)</f>
        <v>0</v>
      </c>
      <c r="K192" s="135" t="s">
        <v>165</v>
      </c>
      <c r="L192" s="33"/>
      <c r="M192" s="140" t="s">
        <v>3</v>
      </c>
      <c r="N192" s="141" t="s">
        <v>46</v>
      </c>
      <c r="P192" s="142">
        <f>O192*H192</f>
        <v>0</v>
      </c>
      <c r="Q192" s="142">
        <v>0</v>
      </c>
      <c r="R192" s="142">
        <f>Q192*H192</f>
        <v>0</v>
      </c>
      <c r="S192" s="142">
        <v>4.2000000000000003E-2</v>
      </c>
      <c r="T192" s="143">
        <f>S192*H192</f>
        <v>2.4570000000000003</v>
      </c>
      <c r="AR192" s="144" t="s">
        <v>160</v>
      </c>
      <c r="AT192" s="144" t="s">
        <v>161</v>
      </c>
      <c r="AU192" s="144" t="s">
        <v>85</v>
      </c>
      <c r="AY192" s="17" t="s">
        <v>157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83</v>
      </c>
      <c r="BK192" s="145">
        <f>ROUND(I192*H192,2)</f>
        <v>0</v>
      </c>
      <c r="BL192" s="17" t="s">
        <v>160</v>
      </c>
      <c r="BM192" s="144" t="s">
        <v>317</v>
      </c>
    </row>
    <row r="193" spans="2:65" s="1" customFormat="1" x14ac:dyDescent="0.2">
      <c r="B193" s="33"/>
      <c r="D193" s="146" t="s">
        <v>167</v>
      </c>
      <c r="F193" s="147" t="s">
        <v>318</v>
      </c>
      <c r="I193" s="148"/>
      <c r="L193" s="33"/>
      <c r="M193" s="149"/>
      <c r="T193" s="54"/>
      <c r="AT193" s="17" t="s">
        <v>167</v>
      </c>
      <c r="AU193" s="17" t="s">
        <v>85</v>
      </c>
    </row>
    <row r="194" spans="2:65" s="13" customFormat="1" x14ac:dyDescent="0.2">
      <c r="B194" s="157"/>
      <c r="D194" s="151" t="s">
        <v>169</v>
      </c>
      <c r="E194" s="158" t="s">
        <v>3</v>
      </c>
      <c r="F194" s="159" t="s">
        <v>319</v>
      </c>
      <c r="H194" s="160">
        <v>58.5</v>
      </c>
      <c r="I194" s="161"/>
      <c r="L194" s="157"/>
      <c r="M194" s="162"/>
      <c r="T194" s="163"/>
      <c r="AT194" s="158" t="s">
        <v>169</v>
      </c>
      <c r="AU194" s="158" t="s">
        <v>85</v>
      </c>
      <c r="AV194" s="13" t="s">
        <v>85</v>
      </c>
      <c r="AW194" s="13" t="s">
        <v>36</v>
      </c>
      <c r="AX194" s="13" t="s">
        <v>83</v>
      </c>
      <c r="AY194" s="158" t="s">
        <v>157</v>
      </c>
    </row>
    <row r="195" spans="2:65" s="11" customFormat="1" ht="22.7" customHeight="1" x14ac:dyDescent="0.2">
      <c r="B195" s="120"/>
      <c r="D195" s="121" t="s">
        <v>74</v>
      </c>
      <c r="E195" s="130" t="s">
        <v>320</v>
      </c>
      <c r="F195" s="130" t="s">
        <v>321</v>
      </c>
      <c r="I195" s="123"/>
      <c r="J195" s="131">
        <f>BK195</f>
        <v>0</v>
      </c>
      <c r="L195" s="120"/>
      <c r="M195" s="125"/>
      <c r="P195" s="126">
        <f>SUM(P196:P205)</f>
        <v>0</v>
      </c>
      <c r="R195" s="126">
        <f>SUM(R196:R205)</f>
        <v>0</v>
      </c>
      <c r="T195" s="127">
        <f>SUM(T196:T205)</f>
        <v>0</v>
      </c>
      <c r="AR195" s="121" t="s">
        <v>83</v>
      </c>
      <c r="AT195" s="128" t="s">
        <v>74</v>
      </c>
      <c r="AU195" s="128" t="s">
        <v>83</v>
      </c>
      <c r="AY195" s="121" t="s">
        <v>157</v>
      </c>
      <c r="BK195" s="129">
        <f>SUM(BK196:BK205)</f>
        <v>0</v>
      </c>
    </row>
    <row r="196" spans="2:65" s="1" customFormat="1" ht="44.25" customHeight="1" x14ac:dyDescent="0.2">
      <c r="B196" s="132"/>
      <c r="C196" s="133" t="s">
        <v>322</v>
      </c>
      <c r="D196" s="133" t="s">
        <v>161</v>
      </c>
      <c r="E196" s="134" t="s">
        <v>323</v>
      </c>
      <c r="F196" s="135" t="s">
        <v>324</v>
      </c>
      <c r="G196" s="136" t="s">
        <v>325</v>
      </c>
      <c r="H196" s="137">
        <v>230.63</v>
      </c>
      <c r="I196" s="138"/>
      <c r="J196" s="139">
        <f>ROUND(I196*H196,2)</f>
        <v>0</v>
      </c>
      <c r="K196" s="135" t="s">
        <v>165</v>
      </c>
      <c r="L196" s="33"/>
      <c r="M196" s="140" t="s">
        <v>3</v>
      </c>
      <c r="N196" s="141" t="s">
        <v>46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160</v>
      </c>
      <c r="AT196" s="144" t="s">
        <v>161</v>
      </c>
      <c r="AU196" s="144" t="s">
        <v>85</v>
      </c>
      <c r="AY196" s="17" t="s">
        <v>157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83</v>
      </c>
      <c r="BK196" s="145">
        <f>ROUND(I196*H196,2)</f>
        <v>0</v>
      </c>
      <c r="BL196" s="17" t="s">
        <v>160</v>
      </c>
      <c r="BM196" s="144" t="s">
        <v>326</v>
      </c>
    </row>
    <row r="197" spans="2:65" s="1" customFormat="1" x14ac:dyDescent="0.2">
      <c r="B197" s="33"/>
      <c r="D197" s="146" t="s">
        <v>167</v>
      </c>
      <c r="F197" s="147" t="s">
        <v>327</v>
      </c>
      <c r="I197" s="148"/>
      <c r="L197" s="33"/>
      <c r="M197" s="149"/>
      <c r="T197" s="54"/>
      <c r="AT197" s="17" t="s">
        <v>167</v>
      </c>
      <c r="AU197" s="17" t="s">
        <v>85</v>
      </c>
    </row>
    <row r="198" spans="2:65" s="1" customFormat="1" ht="33" customHeight="1" x14ac:dyDescent="0.2">
      <c r="B198" s="132"/>
      <c r="C198" s="133" t="s">
        <v>328</v>
      </c>
      <c r="D198" s="133" t="s">
        <v>161</v>
      </c>
      <c r="E198" s="134" t="s">
        <v>329</v>
      </c>
      <c r="F198" s="135" t="s">
        <v>330</v>
      </c>
      <c r="G198" s="136" t="s">
        <v>325</v>
      </c>
      <c r="H198" s="137">
        <v>230.63</v>
      </c>
      <c r="I198" s="138"/>
      <c r="J198" s="139">
        <f>ROUND(I198*H198,2)</f>
        <v>0</v>
      </c>
      <c r="K198" s="135" t="s">
        <v>165</v>
      </c>
      <c r="L198" s="33"/>
      <c r="M198" s="140" t="s">
        <v>3</v>
      </c>
      <c r="N198" s="141" t="s">
        <v>46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160</v>
      </c>
      <c r="AT198" s="144" t="s">
        <v>161</v>
      </c>
      <c r="AU198" s="144" t="s">
        <v>85</v>
      </c>
      <c r="AY198" s="17" t="s">
        <v>157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83</v>
      </c>
      <c r="BK198" s="145">
        <f>ROUND(I198*H198,2)</f>
        <v>0</v>
      </c>
      <c r="BL198" s="17" t="s">
        <v>160</v>
      </c>
      <c r="BM198" s="144" t="s">
        <v>331</v>
      </c>
    </row>
    <row r="199" spans="2:65" s="1" customFormat="1" x14ac:dyDescent="0.2">
      <c r="B199" s="33"/>
      <c r="D199" s="146" t="s">
        <v>167</v>
      </c>
      <c r="F199" s="147" t="s">
        <v>332</v>
      </c>
      <c r="I199" s="148"/>
      <c r="L199" s="33"/>
      <c r="M199" s="149"/>
      <c r="T199" s="54"/>
      <c r="AT199" s="17" t="s">
        <v>167</v>
      </c>
      <c r="AU199" s="17" t="s">
        <v>85</v>
      </c>
    </row>
    <row r="200" spans="2:65" s="1" customFormat="1" ht="44.25" customHeight="1" x14ac:dyDescent="0.2">
      <c r="B200" s="132"/>
      <c r="C200" s="133" t="s">
        <v>333</v>
      </c>
      <c r="D200" s="133" t="s">
        <v>161</v>
      </c>
      <c r="E200" s="134" t="s">
        <v>334</v>
      </c>
      <c r="F200" s="135" t="s">
        <v>335</v>
      </c>
      <c r="G200" s="136" t="s">
        <v>325</v>
      </c>
      <c r="H200" s="137">
        <v>3233.51</v>
      </c>
      <c r="I200" s="138"/>
      <c r="J200" s="139">
        <f>ROUND(I200*H200,2)</f>
        <v>0</v>
      </c>
      <c r="K200" s="135" t="s">
        <v>165</v>
      </c>
      <c r="L200" s="33"/>
      <c r="M200" s="140" t="s">
        <v>3</v>
      </c>
      <c r="N200" s="141" t="s">
        <v>46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160</v>
      </c>
      <c r="AT200" s="144" t="s">
        <v>161</v>
      </c>
      <c r="AU200" s="144" t="s">
        <v>85</v>
      </c>
      <c r="AY200" s="17" t="s">
        <v>157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83</v>
      </c>
      <c r="BK200" s="145">
        <f>ROUND(I200*H200,2)</f>
        <v>0</v>
      </c>
      <c r="BL200" s="17" t="s">
        <v>160</v>
      </c>
      <c r="BM200" s="144" t="s">
        <v>336</v>
      </c>
    </row>
    <row r="201" spans="2:65" s="1" customFormat="1" x14ac:dyDescent="0.2">
      <c r="B201" s="33"/>
      <c r="D201" s="146" t="s">
        <v>167</v>
      </c>
      <c r="F201" s="147" t="s">
        <v>337</v>
      </c>
      <c r="I201" s="148"/>
      <c r="L201" s="33"/>
      <c r="M201" s="149"/>
      <c r="T201" s="54"/>
      <c r="AT201" s="17" t="s">
        <v>167</v>
      </c>
      <c r="AU201" s="17" t="s">
        <v>85</v>
      </c>
    </row>
    <row r="202" spans="2:65" s="13" customFormat="1" x14ac:dyDescent="0.2">
      <c r="B202" s="157"/>
      <c r="D202" s="151" t="s">
        <v>169</v>
      </c>
      <c r="E202" s="158" t="s">
        <v>3</v>
      </c>
      <c r="F202" s="159" t="s">
        <v>338</v>
      </c>
      <c r="H202" s="160">
        <v>3233.51</v>
      </c>
      <c r="I202" s="161"/>
      <c r="L202" s="157"/>
      <c r="M202" s="162"/>
      <c r="T202" s="163"/>
      <c r="AT202" s="158" t="s">
        <v>169</v>
      </c>
      <c r="AU202" s="158" t="s">
        <v>85</v>
      </c>
      <c r="AV202" s="13" t="s">
        <v>85</v>
      </c>
      <c r="AW202" s="13" t="s">
        <v>36</v>
      </c>
      <c r="AX202" s="13" t="s">
        <v>83</v>
      </c>
      <c r="AY202" s="158" t="s">
        <v>157</v>
      </c>
    </row>
    <row r="203" spans="2:65" s="1" customFormat="1" ht="55.5" customHeight="1" x14ac:dyDescent="0.2">
      <c r="B203" s="132"/>
      <c r="C203" s="133" t="s">
        <v>339</v>
      </c>
      <c r="D203" s="133" t="s">
        <v>161</v>
      </c>
      <c r="E203" s="134" t="s">
        <v>340</v>
      </c>
      <c r="F203" s="135" t="s">
        <v>341</v>
      </c>
      <c r="G203" s="136" t="s">
        <v>325</v>
      </c>
      <c r="H203" s="137">
        <v>230.965</v>
      </c>
      <c r="I203" s="138"/>
      <c r="J203" s="139">
        <f>ROUND(I203*H203,2)</f>
        <v>0</v>
      </c>
      <c r="K203" s="135" t="s">
        <v>165</v>
      </c>
      <c r="L203" s="33"/>
      <c r="M203" s="140" t="s">
        <v>3</v>
      </c>
      <c r="N203" s="141" t="s">
        <v>46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160</v>
      </c>
      <c r="AT203" s="144" t="s">
        <v>161</v>
      </c>
      <c r="AU203" s="144" t="s">
        <v>85</v>
      </c>
      <c r="AY203" s="17" t="s">
        <v>157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83</v>
      </c>
      <c r="BK203" s="145">
        <f>ROUND(I203*H203,2)</f>
        <v>0</v>
      </c>
      <c r="BL203" s="17" t="s">
        <v>160</v>
      </c>
      <c r="BM203" s="144" t="s">
        <v>342</v>
      </c>
    </row>
    <row r="204" spans="2:65" s="1" customFormat="1" x14ac:dyDescent="0.2">
      <c r="B204" s="33"/>
      <c r="D204" s="146" t="s">
        <v>167</v>
      </c>
      <c r="F204" s="147" t="s">
        <v>343</v>
      </c>
      <c r="I204" s="148"/>
      <c r="L204" s="33"/>
      <c r="M204" s="149"/>
      <c r="T204" s="54"/>
      <c r="AT204" s="17" t="s">
        <v>167</v>
      </c>
      <c r="AU204" s="17" t="s">
        <v>85</v>
      </c>
    </row>
    <row r="205" spans="2:65" s="13" customFormat="1" x14ac:dyDescent="0.2">
      <c r="B205" s="157"/>
      <c r="D205" s="151" t="s">
        <v>169</v>
      </c>
      <c r="E205" s="158" t="s">
        <v>3</v>
      </c>
      <c r="F205" s="159" t="s">
        <v>344</v>
      </c>
      <c r="H205" s="160">
        <v>230.965</v>
      </c>
      <c r="I205" s="161"/>
      <c r="L205" s="157"/>
      <c r="M205" s="162"/>
      <c r="T205" s="163"/>
      <c r="AT205" s="158" t="s">
        <v>169</v>
      </c>
      <c r="AU205" s="158" t="s">
        <v>85</v>
      </c>
      <c r="AV205" s="13" t="s">
        <v>85</v>
      </c>
      <c r="AW205" s="13" t="s">
        <v>36</v>
      </c>
      <c r="AX205" s="13" t="s">
        <v>83</v>
      </c>
      <c r="AY205" s="158" t="s">
        <v>157</v>
      </c>
    </row>
    <row r="206" spans="2:65" s="11" customFormat="1" ht="22.7" customHeight="1" x14ac:dyDescent="0.2">
      <c r="B206" s="120"/>
      <c r="D206" s="121" t="s">
        <v>74</v>
      </c>
      <c r="E206" s="130" t="s">
        <v>345</v>
      </c>
      <c r="F206" s="130" t="s">
        <v>346</v>
      </c>
      <c r="I206" s="123"/>
      <c r="J206" s="131">
        <f>BK206</f>
        <v>0</v>
      </c>
      <c r="L206" s="120"/>
      <c r="M206" s="125"/>
      <c r="P206" s="126">
        <f>SUM(P207:P208)</f>
        <v>0</v>
      </c>
      <c r="R206" s="126">
        <f>SUM(R207:R208)</f>
        <v>0</v>
      </c>
      <c r="T206" s="127">
        <f>SUM(T207:T208)</f>
        <v>0</v>
      </c>
      <c r="AR206" s="121" t="s">
        <v>83</v>
      </c>
      <c r="AT206" s="128" t="s">
        <v>74</v>
      </c>
      <c r="AU206" s="128" t="s">
        <v>83</v>
      </c>
      <c r="AY206" s="121" t="s">
        <v>157</v>
      </c>
      <c r="BK206" s="129">
        <f>SUM(BK207:BK208)</f>
        <v>0</v>
      </c>
    </row>
    <row r="207" spans="2:65" s="1" customFormat="1" ht="66.75" customHeight="1" x14ac:dyDescent="0.2">
      <c r="B207" s="132"/>
      <c r="C207" s="133" t="s">
        <v>347</v>
      </c>
      <c r="D207" s="133" t="s">
        <v>161</v>
      </c>
      <c r="E207" s="134" t="s">
        <v>348</v>
      </c>
      <c r="F207" s="135" t="s">
        <v>349</v>
      </c>
      <c r="G207" s="136" t="s">
        <v>325</v>
      </c>
      <c r="H207" s="137">
        <v>109.395</v>
      </c>
      <c r="I207" s="138"/>
      <c r="J207" s="139">
        <f>ROUND(I207*H207,2)</f>
        <v>0</v>
      </c>
      <c r="K207" s="135" t="s">
        <v>165</v>
      </c>
      <c r="L207" s="33"/>
      <c r="M207" s="140" t="s">
        <v>3</v>
      </c>
      <c r="N207" s="141" t="s">
        <v>46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160</v>
      </c>
      <c r="AT207" s="144" t="s">
        <v>161</v>
      </c>
      <c r="AU207" s="144" t="s">
        <v>85</v>
      </c>
      <c r="AY207" s="17" t="s">
        <v>157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83</v>
      </c>
      <c r="BK207" s="145">
        <f>ROUND(I207*H207,2)</f>
        <v>0</v>
      </c>
      <c r="BL207" s="17" t="s">
        <v>160</v>
      </c>
      <c r="BM207" s="144" t="s">
        <v>350</v>
      </c>
    </row>
    <row r="208" spans="2:65" s="1" customFormat="1" x14ac:dyDescent="0.2">
      <c r="B208" s="33"/>
      <c r="D208" s="146" t="s">
        <v>167</v>
      </c>
      <c r="F208" s="147" t="s">
        <v>351</v>
      </c>
      <c r="I208" s="148"/>
      <c r="L208" s="33"/>
      <c r="M208" s="149"/>
      <c r="T208" s="54"/>
      <c r="AT208" s="17" t="s">
        <v>167</v>
      </c>
      <c r="AU208" s="17" t="s">
        <v>85</v>
      </c>
    </row>
    <row r="209" spans="2:65" s="11" customFormat="1" ht="26.1" customHeight="1" x14ac:dyDescent="0.2">
      <c r="B209" s="120"/>
      <c r="D209" s="121" t="s">
        <v>74</v>
      </c>
      <c r="E209" s="122" t="s">
        <v>352</v>
      </c>
      <c r="F209" s="122" t="s">
        <v>353</v>
      </c>
      <c r="I209" s="123"/>
      <c r="J209" s="124">
        <f>BK209</f>
        <v>0</v>
      </c>
      <c r="L209" s="120"/>
      <c r="M209" s="125"/>
      <c r="P209" s="126">
        <f>P210+P214+P227+P235+P239+P289+P345+P382+P389+P396+P447+P465</f>
        <v>0</v>
      </c>
      <c r="R209" s="126">
        <f>R210+R214+R227+R235+R239+R289+R345+R382+R389+R396+R447+R465</f>
        <v>67.688862489999991</v>
      </c>
      <c r="T209" s="127">
        <f>T210+T214+T227+T235+T239+T289+T345+T382+T389+T396+T447+T465</f>
        <v>70.12525728</v>
      </c>
      <c r="AR209" s="121" t="s">
        <v>85</v>
      </c>
      <c r="AT209" s="128" t="s">
        <v>74</v>
      </c>
      <c r="AU209" s="128" t="s">
        <v>75</v>
      </c>
      <c r="AY209" s="121" t="s">
        <v>157</v>
      </c>
      <c r="BK209" s="129">
        <f>BK210+BK214+BK227+BK235+BK239+BK289+BK345+BK382+BK389+BK396+BK447+BK465</f>
        <v>0</v>
      </c>
    </row>
    <row r="210" spans="2:65" s="11" customFormat="1" ht="22.7" customHeight="1" x14ac:dyDescent="0.2">
      <c r="B210" s="120"/>
      <c r="D210" s="121" t="s">
        <v>74</v>
      </c>
      <c r="E210" s="130" t="s">
        <v>354</v>
      </c>
      <c r="F210" s="130" t="s">
        <v>355</v>
      </c>
      <c r="I210" s="123"/>
      <c r="J210" s="131">
        <f>BK210</f>
        <v>0</v>
      </c>
      <c r="L210" s="120"/>
      <c r="M210" s="125"/>
      <c r="P210" s="126">
        <f>SUM(P211:P213)</f>
        <v>0</v>
      </c>
      <c r="R210" s="126">
        <f>SUM(R211:R213)</f>
        <v>0</v>
      </c>
      <c r="T210" s="127">
        <f>SUM(T211:T213)</f>
        <v>3.09172</v>
      </c>
      <c r="AR210" s="121" t="s">
        <v>85</v>
      </c>
      <c r="AT210" s="128" t="s">
        <v>74</v>
      </c>
      <c r="AU210" s="128" t="s">
        <v>83</v>
      </c>
      <c r="AY210" s="121" t="s">
        <v>157</v>
      </c>
      <c r="BK210" s="129">
        <f>SUM(BK211:BK213)</f>
        <v>0</v>
      </c>
    </row>
    <row r="211" spans="2:65" s="1" customFormat="1" ht="24.2" customHeight="1" x14ac:dyDescent="0.2">
      <c r="B211" s="132"/>
      <c r="C211" s="133" t="s">
        <v>356</v>
      </c>
      <c r="D211" s="133" t="s">
        <v>161</v>
      </c>
      <c r="E211" s="134" t="s">
        <v>357</v>
      </c>
      <c r="F211" s="135" t="s">
        <v>358</v>
      </c>
      <c r="G211" s="136" t="s">
        <v>164</v>
      </c>
      <c r="H211" s="137">
        <v>772.93</v>
      </c>
      <c r="I211" s="138"/>
      <c r="J211" s="139">
        <f>ROUND(I211*H211,2)</f>
        <v>0</v>
      </c>
      <c r="K211" s="135" t="s">
        <v>165</v>
      </c>
      <c r="L211" s="33"/>
      <c r="M211" s="140" t="s">
        <v>3</v>
      </c>
      <c r="N211" s="141" t="s">
        <v>46</v>
      </c>
      <c r="P211" s="142">
        <f>O211*H211</f>
        <v>0</v>
      </c>
      <c r="Q211" s="142">
        <v>0</v>
      </c>
      <c r="R211" s="142">
        <f>Q211*H211</f>
        <v>0</v>
      </c>
      <c r="S211" s="142">
        <v>4.0000000000000001E-3</v>
      </c>
      <c r="T211" s="143">
        <f>S211*H211</f>
        <v>3.09172</v>
      </c>
      <c r="AR211" s="144" t="s">
        <v>238</v>
      </c>
      <c r="AT211" s="144" t="s">
        <v>161</v>
      </c>
      <c r="AU211" s="144" t="s">
        <v>85</v>
      </c>
      <c r="AY211" s="17" t="s">
        <v>157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83</v>
      </c>
      <c r="BK211" s="145">
        <f>ROUND(I211*H211,2)</f>
        <v>0</v>
      </c>
      <c r="BL211" s="17" t="s">
        <v>238</v>
      </c>
      <c r="BM211" s="144" t="s">
        <v>359</v>
      </c>
    </row>
    <row r="212" spans="2:65" s="1" customFormat="1" x14ac:dyDescent="0.2">
      <c r="B212" s="33"/>
      <c r="D212" s="146" t="s">
        <v>167</v>
      </c>
      <c r="F212" s="147" t="s">
        <v>360</v>
      </c>
      <c r="I212" s="148"/>
      <c r="L212" s="33"/>
      <c r="M212" s="149"/>
      <c r="T212" s="54"/>
      <c r="AT212" s="17" t="s">
        <v>167</v>
      </c>
      <c r="AU212" s="17" t="s">
        <v>85</v>
      </c>
    </row>
    <row r="213" spans="2:65" s="13" customFormat="1" x14ac:dyDescent="0.2">
      <c r="B213" s="157"/>
      <c r="D213" s="151" t="s">
        <v>169</v>
      </c>
      <c r="E213" s="158" t="s">
        <v>3</v>
      </c>
      <c r="F213" s="159" t="s">
        <v>361</v>
      </c>
      <c r="H213" s="160">
        <v>772.93</v>
      </c>
      <c r="I213" s="161"/>
      <c r="L213" s="157"/>
      <c r="M213" s="162"/>
      <c r="T213" s="163"/>
      <c r="AT213" s="158" t="s">
        <v>169</v>
      </c>
      <c r="AU213" s="158" t="s">
        <v>85</v>
      </c>
      <c r="AV213" s="13" t="s">
        <v>85</v>
      </c>
      <c r="AW213" s="13" t="s">
        <v>36</v>
      </c>
      <c r="AX213" s="13" t="s">
        <v>83</v>
      </c>
      <c r="AY213" s="158" t="s">
        <v>157</v>
      </c>
    </row>
    <row r="214" spans="2:65" s="11" customFormat="1" ht="22.7" customHeight="1" x14ac:dyDescent="0.2">
      <c r="B214" s="120"/>
      <c r="D214" s="121" t="s">
        <v>74</v>
      </c>
      <c r="E214" s="130" t="s">
        <v>362</v>
      </c>
      <c r="F214" s="130" t="s">
        <v>363</v>
      </c>
      <c r="I214" s="123"/>
      <c r="J214" s="131">
        <f>BK214</f>
        <v>0</v>
      </c>
      <c r="L214" s="120"/>
      <c r="M214" s="125"/>
      <c r="P214" s="126">
        <f>SUM(P215:P226)</f>
        <v>0</v>
      </c>
      <c r="R214" s="126">
        <f>SUM(R215:R226)</f>
        <v>14.048682399999997</v>
      </c>
      <c r="T214" s="127">
        <f>SUM(T215:T226)</f>
        <v>0</v>
      </c>
      <c r="AR214" s="121" t="s">
        <v>85</v>
      </c>
      <c r="AT214" s="128" t="s">
        <v>74</v>
      </c>
      <c r="AU214" s="128" t="s">
        <v>83</v>
      </c>
      <c r="AY214" s="121" t="s">
        <v>157</v>
      </c>
      <c r="BK214" s="129">
        <f>SUM(BK215:BK226)</f>
        <v>0</v>
      </c>
    </row>
    <row r="215" spans="2:65" s="1" customFormat="1" ht="37.700000000000003" customHeight="1" x14ac:dyDescent="0.2">
      <c r="B215" s="132"/>
      <c r="C215" s="133" t="s">
        <v>364</v>
      </c>
      <c r="D215" s="133" t="s">
        <v>161</v>
      </c>
      <c r="E215" s="134" t="s">
        <v>365</v>
      </c>
      <c r="F215" s="135" t="s">
        <v>366</v>
      </c>
      <c r="G215" s="136" t="s">
        <v>164</v>
      </c>
      <c r="H215" s="137">
        <v>746.23</v>
      </c>
      <c r="I215" s="138"/>
      <c r="J215" s="139">
        <f>ROUND(I215*H215,2)</f>
        <v>0</v>
      </c>
      <c r="K215" s="135" t="s">
        <v>165</v>
      </c>
      <c r="L215" s="33"/>
      <c r="M215" s="140" t="s">
        <v>3</v>
      </c>
      <c r="N215" s="141" t="s">
        <v>46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238</v>
      </c>
      <c r="AT215" s="144" t="s">
        <v>161</v>
      </c>
      <c r="AU215" s="144" t="s">
        <v>85</v>
      </c>
      <c r="AY215" s="17" t="s">
        <v>157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83</v>
      </c>
      <c r="BK215" s="145">
        <f>ROUND(I215*H215,2)</f>
        <v>0</v>
      </c>
      <c r="BL215" s="17" t="s">
        <v>238</v>
      </c>
      <c r="BM215" s="144" t="s">
        <v>367</v>
      </c>
    </row>
    <row r="216" spans="2:65" s="1" customFormat="1" x14ac:dyDescent="0.2">
      <c r="B216" s="33"/>
      <c r="D216" s="146" t="s">
        <v>167</v>
      </c>
      <c r="F216" s="147" t="s">
        <v>368</v>
      </c>
      <c r="I216" s="148"/>
      <c r="L216" s="33"/>
      <c r="M216" s="149"/>
      <c r="T216" s="54"/>
      <c r="AT216" s="17" t="s">
        <v>167</v>
      </c>
      <c r="AU216" s="17" t="s">
        <v>85</v>
      </c>
    </row>
    <row r="217" spans="2:65" s="12" customFormat="1" x14ac:dyDescent="0.2">
      <c r="B217" s="150"/>
      <c r="D217" s="151" t="s">
        <v>169</v>
      </c>
      <c r="E217" s="152" t="s">
        <v>3</v>
      </c>
      <c r="F217" s="153" t="s">
        <v>369</v>
      </c>
      <c r="H217" s="152" t="s">
        <v>3</v>
      </c>
      <c r="I217" s="154"/>
      <c r="L217" s="150"/>
      <c r="M217" s="155"/>
      <c r="T217" s="156"/>
      <c r="AT217" s="152" t="s">
        <v>169</v>
      </c>
      <c r="AU217" s="152" t="s">
        <v>85</v>
      </c>
      <c r="AV217" s="12" t="s">
        <v>83</v>
      </c>
      <c r="AW217" s="12" t="s">
        <v>36</v>
      </c>
      <c r="AX217" s="12" t="s">
        <v>75</v>
      </c>
      <c r="AY217" s="152" t="s">
        <v>157</v>
      </c>
    </row>
    <row r="218" spans="2:65" s="13" customFormat="1" x14ac:dyDescent="0.2">
      <c r="B218" s="157"/>
      <c r="D218" s="151" t="s">
        <v>169</v>
      </c>
      <c r="E218" s="158" t="s">
        <v>3</v>
      </c>
      <c r="F218" s="159" t="s">
        <v>192</v>
      </c>
      <c r="H218" s="160">
        <v>746.23</v>
      </c>
      <c r="I218" s="161"/>
      <c r="L218" s="157"/>
      <c r="M218" s="162"/>
      <c r="T218" s="163"/>
      <c r="AT218" s="158" t="s">
        <v>169</v>
      </c>
      <c r="AU218" s="158" t="s">
        <v>85</v>
      </c>
      <c r="AV218" s="13" t="s">
        <v>85</v>
      </c>
      <c r="AW218" s="13" t="s">
        <v>36</v>
      </c>
      <c r="AX218" s="13" t="s">
        <v>83</v>
      </c>
      <c r="AY218" s="158" t="s">
        <v>157</v>
      </c>
    </row>
    <row r="219" spans="2:65" s="1" customFormat="1" ht="24.2" customHeight="1" x14ac:dyDescent="0.2">
      <c r="B219" s="132"/>
      <c r="C219" s="171" t="s">
        <v>370</v>
      </c>
      <c r="D219" s="171" t="s">
        <v>205</v>
      </c>
      <c r="E219" s="172" t="s">
        <v>371</v>
      </c>
      <c r="F219" s="173" t="s">
        <v>372</v>
      </c>
      <c r="G219" s="174" t="s">
        <v>164</v>
      </c>
      <c r="H219" s="175">
        <v>761.15499999999997</v>
      </c>
      <c r="I219" s="176"/>
      <c r="J219" s="177">
        <f>ROUND(I219*H219,2)</f>
        <v>0</v>
      </c>
      <c r="K219" s="173" t="s">
        <v>165</v>
      </c>
      <c r="L219" s="178"/>
      <c r="M219" s="179" t="s">
        <v>3</v>
      </c>
      <c r="N219" s="180" t="s">
        <v>46</v>
      </c>
      <c r="P219" s="142">
        <f>O219*H219</f>
        <v>0</v>
      </c>
      <c r="Q219" s="142">
        <v>1.7999999999999999E-2</v>
      </c>
      <c r="R219" s="142">
        <f>Q219*H219</f>
        <v>13.700789999999998</v>
      </c>
      <c r="S219" s="142">
        <v>0</v>
      </c>
      <c r="T219" s="143">
        <f>S219*H219</f>
        <v>0</v>
      </c>
      <c r="AR219" s="144" t="s">
        <v>339</v>
      </c>
      <c r="AT219" s="144" t="s">
        <v>205</v>
      </c>
      <c r="AU219" s="144" t="s">
        <v>85</v>
      </c>
      <c r="AY219" s="17" t="s">
        <v>157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7" t="s">
        <v>83</v>
      </c>
      <c r="BK219" s="145">
        <f>ROUND(I219*H219,2)</f>
        <v>0</v>
      </c>
      <c r="BL219" s="17" t="s">
        <v>238</v>
      </c>
      <c r="BM219" s="144" t="s">
        <v>373</v>
      </c>
    </row>
    <row r="220" spans="2:65" s="13" customFormat="1" x14ac:dyDescent="0.2">
      <c r="B220" s="157"/>
      <c r="D220" s="151" t="s">
        <v>169</v>
      </c>
      <c r="F220" s="159" t="s">
        <v>374</v>
      </c>
      <c r="H220" s="160">
        <v>761.15499999999997</v>
      </c>
      <c r="I220" s="161"/>
      <c r="L220" s="157"/>
      <c r="M220" s="162"/>
      <c r="T220" s="163"/>
      <c r="AT220" s="158" t="s">
        <v>169</v>
      </c>
      <c r="AU220" s="158" t="s">
        <v>85</v>
      </c>
      <c r="AV220" s="13" t="s">
        <v>85</v>
      </c>
      <c r="AW220" s="13" t="s">
        <v>4</v>
      </c>
      <c r="AX220" s="13" t="s">
        <v>83</v>
      </c>
      <c r="AY220" s="158" t="s">
        <v>157</v>
      </c>
    </row>
    <row r="221" spans="2:65" s="1" customFormat="1" ht="44.25" customHeight="1" x14ac:dyDescent="0.2">
      <c r="B221" s="132"/>
      <c r="C221" s="133" t="s">
        <v>375</v>
      </c>
      <c r="D221" s="133" t="s">
        <v>161</v>
      </c>
      <c r="E221" s="134" t="s">
        <v>376</v>
      </c>
      <c r="F221" s="135" t="s">
        <v>377</v>
      </c>
      <c r="G221" s="136" t="s">
        <v>164</v>
      </c>
      <c r="H221" s="137">
        <v>746.23</v>
      </c>
      <c r="I221" s="138"/>
      <c r="J221" s="139">
        <f>ROUND(I221*H221,2)</f>
        <v>0</v>
      </c>
      <c r="K221" s="135" t="s">
        <v>165</v>
      </c>
      <c r="L221" s="33"/>
      <c r="M221" s="140" t="s">
        <v>3</v>
      </c>
      <c r="N221" s="141" t="s">
        <v>46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238</v>
      </c>
      <c r="AT221" s="144" t="s">
        <v>161</v>
      </c>
      <c r="AU221" s="144" t="s">
        <v>85</v>
      </c>
      <c r="AY221" s="17" t="s">
        <v>157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83</v>
      </c>
      <c r="BK221" s="145">
        <f>ROUND(I221*H221,2)</f>
        <v>0</v>
      </c>
      <c r="BL221" s="17" t="s">
        <v>238</v>
      </c>
      <c r="BM221" s="144" t="s">
        <v>378</v>
      </c>
    </row>
    <row r="222" spans="2:65" s="1" customFormat="1" x14ac:dyDescent="0.2">
      <c r="B222" s="33"/>
      <c r="D222" s="146" t="s">
        <v>167</v>
      </c>
      <c r="F222" s="147" t="s">
        <v>379</v>
      </c>
      <c r="I222" s="148"/>
      <c r="L222" s="33"/>
      <c r="M222" s="149"/>
      <c r="T222" s="54"/>
      <c r="AT222" s="17" t="s">
        <v>167</v>
      </c>
      <c r="AU222" s="17" t="s">
        <v>85</v>
      </c>
    </row>
    <row r="223" spans="2:65" s="1" customFormat="1" ht="16.5" customHeight="1" x14ac:dyDescent="0.2">
      <c r="B223" s="132"/>
      <c r="C223" s="171" t="s">
        <v>380</v>
      </c>
      <c r="D223" s="171" t="s">
        <v>205</v>
      </c>
      <c r="E223" s="172" t="s">
        <v>381</v>
      </c>
      <c r="F223" s="173" t="s">
        <v>382</v>
      </c>
      <c r="G223" s="174" t="s">
        <v>164</v>
      </c>
      <c r="H223" s="175">
        <v>869.73099999999999</v>
      </c>
      <c r="I223" s="176"/>
      <c r="J223" s="177">
        <f>ROUND(I223*H223,2)</f>
        <v>0</v>
      </c>
      <c r="K223" s="173" t="s">
        <v>165</v>
      </c>
      <c r="L223" s="178"/>
      <c r="M223" s="179" t="s">
        <v>3</v>
      </c>
      <c r="N223" s="180" t="s">
        <v>46</v>
      </c>
      <c r="P223" s="142">
        <f>O223*H223</f>
        <v>0</v>
      </c>
      <c r="Q223" s="142">
        <v>4.0000000000000002E-4</v>
      </c>
      <c r="R223" s="142">
        <f>Q223*H223</f>
        <v>0.34789239999999999</v>
      </c>
      <c r="S223" s="142">
        <v>0</v>
      </c>
      <c r="T223" s="143">
        <f>S223*H223</f>
        <v>0</v>
      </c>
      <c r="AR223" s="144" t="s">
        <v>339</v>
      </c>
      <c r="AT223" s="144" t="s">
        <v>205</v>
      </c>
      <c r="AU223" s="144" t="s">
        <v>85</v>
      </c>
      <c r="AY223" s="17" t="s">
        <v>157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7" t="s">
        <v>83</v>
      </c>
      <c r="BK223" s="145">
        <f>ROUND(I223*H223,2)</f>
        <v>0</v>
      </c>
      <c r="BL223" s="17" t="s">
        <v>238</v>
      </c>
      <c r="BM223" s="144" t="s">
        <v>383</v>
      </c>
    </row>
    <row r="224" spans="2:65" s="13" customFormat="1" x14ac:dyDescent="0.2">
      <c r="B224" s="157"/>
      <c r="D224" s="151" t="s">
        <v>169</v>
      </c>
      <c r="F224" s="159" t="s">
        <v>384</v>
      </c>
      <c r="H224" s="160">
        <v>869.73099999999999</v>
      </c>
      <c r="I224" s="161"/>
      <c r="L224" s="157"/>
      <c r="M224" s="162"/>
      <c r="T224" s="163"/>
      <c r="AT224" s="158" t="s">
        <v>169</v>
      </c>
      <c r="AU224" s="158" t="s">
        <v>85</v>
      </c>
      <c r="AV224" s="13" t="s">
        <v>85</v>
      </c>
      <c r="AW224" s="13" t="s">
        <v>4</v>
      </c>
      <c r="AX224" s="13" t="s">
        <v>83</v>
      </c>
      <c r="AY224" s="158" t="s">
        <v>157</v>
      </c>
    </row>
    <row r="225" spans="2:65" s="1" customFormat="1" ht="44.25" customHeight="1" x14ac:dyDescent="0.2">
      <c r="B225" s="132"/>
      <c r="C225" s="133" t="s">
        <v>385</v>
      </c>
      <c r="D225" s="133" t="s">
        <v>161</v>
      </c>
      <c r="E225" s="134" t="s">
        <v>386</v>
      </c>
      <c r="F225" s="135" t="s">
        <v>387</v>
      </c>
      <c r="G225" s="136" t="s">
        <v>325</v>
      </c>
      <c r="H225" s="137">
        <v>14.048999999999999</v>
      </c>
      <c r="I225" s="138"/>
      <c r="J225" s="139">
        <f>ROUND(I225*H225,2)</f>
        <v>0</v>
      </c>
      <c r="K225" s="135" t="s">
        <v>165</v>
      </c>
      <c r="L225" s="33"/>
      <c r="M225" s="140" t="s">
        <v>3</v>
      </c>
      <c r="N225" s="141" t="s">
        <v>46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238</v>
      </c>
      <c r="AT225" s="144" t="s">
        <v>161</v>
      </c>
      <c r="AU225" s="144" t="s">
        <v>85</v>
      </c>
      <c r="AY225" s="17" t="s">
        <v>157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83</v>
      </c>
      <c r="BK225" s="145">
        <f>ROUND(I225*H225,2)</f>
        <v>0</v>
      </c>
      <c r="BL225" s="17" t="s">
        <v>238</v>
      </c>
      <c r="BM225" s="144" t="s">
        <v>388</v>
      </c>
    </row>
    <row r="226" spans="2:65" s="1" customFormat="1" x14ac:dyDescent="0.2">
      <c r="B226" s="33"/>
      <c r="D226" s="146" t="s">
        <v>167</v>
      </c>
      <c r="F226" s="147" t="s">
        <v>389</v>
      </c>
      <c r="I226" s="148"/>
      <c r="L226" s="33"/>
      <c r="M226" s="149"/>
      <c r="T226" s="54"/>
      <c r="AT226" s="17" t="s">
        <v>167</v>
      </c>
      <c r="AU226" s="17" t="s">
        <v>85</v>
      </c>
    </row>
    <row r="227" spans="2:65" s="11" customFormat="1" ht="22.7" customHeight="1" x14ac:dyDescent="0.2">
      <c r="B227" s="120"/>
      <c r="D227" s="121" t="s">
        <v>74</v>
      </c>
      <c r="E227" s="130" t="s">
        <v>390</v>
      </c>
      <c r="F227" s="130" t="s">
        <v>391</v>
      </c>
      <c r="I227" s="123"/>
      <c r="J227" s="131">
        <f>BK227</f>
        <v>0</v>
      </c>
      <c r="L227" s="120"/>
      <c r="M227" s="125"/>
      <c r="P227" s="126">
        <f>SUM(P228:P234)</f>
        <v>0</v>
      </c>
      <c r="R227" s="126">
        <f>SUM(R228:R234)</f>
        <v>0.10442</v>
      </c>
      <c r="T227" s="127">
        <f>SUM(T228:T234)</f>
        <v>0</v>
      </c>
      <c r="AR227" s="121" t="s">
        <v>85</v>
      </c>
      <c r="AT227" s="128" t="s">
        <v>74</v>
      </c>
      <c r="AU227" s="128" t="s">
        <v>83</v>
      </c>
      <c r="AY227" s="121" t="s">
        <v>157</v>
      </c>
      <c r="BK227" s="129">
        <f>SUM(BK228:BK234)</f>
        <v>0</v>
      </c>
    </row>
    <row r="228" spans="2:65" s="1" customFormat="1" ht="33" customHeight="1" x14ac:dyDescent="0.2">
      <c r="B228" s="132"/>
      <c r="C228" s="133" t="s">
        <v>392</v>
      </c>
      <c r="D228" s="133" t="s">
        <v>161</v>
      </c>
      <c r="E228" s="134" t="s">
        <v>393</v>
      </c>
      <c r="F228" s="135" t="s">
        <v>394</v>
      </c>
      <c r="G228" s="136" t="s">
        <v>395</v>
      </c>
      <c r="H228" s="137">
        <v>2</v>
      </c>
      <c r="I228" s="138"/>
      <c r="J228" s="139">
        <f>ROUND(I228*H228,2)</f>
        <v>0</v>
      </c>
      <c r="K228" s="135" t="s">
        <v>165</v>
      </c>
      <c r="L228" s="33"/>
      <c r="M228" s="140" t="s">
        <v>3</v>
      </c>
      <c r="N228" s="141" t="s">
        <v>46</v>
      </c>
      <c r="P228" s="142">
        <f>O228*H228</f>
        <v>0</v>
      </c>
      <c r="Q228" s="142">
        <v>1.7850000000000001E-2</v>
      </c>
      <c r="R228" s="142">
        <f>Q228*H228</f>
        <v>3.5700000000000003E-2</v>
      </c>
      <c r="S228" s="142">
        <v>0</v>
      </c>
      <c r="T228" s="143">
        <f>S228*H228</f>
        <v>0</v>
      </c>
      <c r="AR228" s="144" t="s">
        <v>238</v>
      </c>
      <c r="AT228" s="144" t="s">
        <v>161</v>
      </c>
      <c r="AU228" s="144" t="s">
        <v>85</v>
      </c>
      <c r="AY228" s="17" t="s">
        <v>157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83</v>
      </c>
      <c r="BK228" s="145">
        <f>ROUND(I228*H228,2)</f>
        <v>0</v>
      </c>
      <c r="BL228" s="17" t="s">
        <v>238</v>
      </c>
      <c r="BM228" s="144" t="s">
        <v>396</v>
      </c>
    </row>
    <row r="229" spans="2:65" s="1" customFormat="1" x14ac:dyDescent="0.2">
      <c r="B229" s="33"/>
      <c r="D229" s="146" t="s">
        <v>167</v>
      </c>
      <c r="F229" s="147" t="s">
        <v>397</v>
      </c>
      <c r="I229" s="148"/>
      <c r="L229" s="33"/>
      <c r="M229" s="149"/>
      <c r="T229" s="54"/>
      <c r="AT229" s="17" t="s">
        <v>167</v>
      </c>
      <c r="AU229" s="17" t="s">
        <v>85</v>
      </c>
    </row>
    <row r="230" spans="2:65" s="1" customFormat="1" ht="33" customHeight="1" x14ac:dyDescent="0.2">
      <c r="B230" s="132"/>
      <c r="C230" s="133" t="s">
        <v>398</v>
      </c>
      <c r="D230" s="133" t="s">
        <v>161</v>
      </c>
      <c r="E230" s="134" t="s">
        <v>399</v>
      </c>
      <c r="F230" s="135" t="s">
        <v>400</v>
      </c>
      <c r="G230" s="136" t="s">
        <v>201</v>
      </c>
      <c r="H230" s="137">
        <v>4</v>
      </c>
      <c r="I230" s="138"/>
      <c r="J230" s="139">
        <f>ROUND(I230*H230,2)</f>
        <v>0</v>
      </c>
      <c r="K230" s="135" t="s">
        <v>165</v>
      </c>
      <c r="L230" s="33"/>
      <c r="M230" s="140" t="s">
        <v>3</v>
      </c>
      <c r="N230" s="141" t="s">
        <v>46</v>
      </c>
      <c r="P230" s="142">
        <f>O230*H230</f>
        <v>0</v>
      </c>
      <c r="Q230" s="142">
        <v>5.1799999999999997E-3</v>
      </c>
      <c r="R230" s="142">
        <f>Q230*H230</f>
        <v>2.0719999999999999E-2</v>
      </c>
      <c r="S230" s="142">
        <v>0</v>
      </c>
      <c r="T230" s="143">
        <f>S230*H230</f>
        <v>0</v>
      </c>
      <c r="AR230" s="144" t="s">
        <v>238</v>
      </c>
      <c r="AT230" s="144" t="s">
        <v>161</v>
      </c>
      <c r="AU230" s="144" t="s">
        <v>85</v>
      </c>
      <c r="AY230" s="17" t="s">
        <v>157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83</v>
      </c>
      <c r="BK230" s="145">
        <f>ROUND(I230*H230,2)</f>
        <v>0</v>
      </c>
      <c r="BL230" s="17" t="s">
        <v>238</v>
      </c>
      <c r="BM230" s="144" t="s">
        <v>401</v>
      </c>
    </row>
    <row r="231" spans="2:65" s="1" customFormat="1" x14ac:dyDescent="0.2">
      <c r="B231" s="33"/>
      <c r="D231" s="146" t="s">
        <v>167</v>
      </c>
      <c r="F231" s="147" t="s">
        <v>402</v>
      </c>
      <c r="I231" s="148"/>
      <c r="L231" s="33"/>
      <c r="M231" s="149"/>
      <c r="T231" s="54"/>
      <c r="AT231" s="17" t="s">
        <v>167</v>
      </c>
      <c r="AU231" s="17" t="s">
        <v>85</v>
      </c>
    </row>
    <row r="232" spans="2:65" s="1" customFormat="1" ht="16.5" customHeight="1" x14ac:dyDescent="0.2">
      <c r="B232" s="132"/>
      <c r="C232" s="171" t="s">
        <v>403</v>
      </c>
      <c r="D232" s="171" t="s">
        <v>205</v>
      </c>
      <c r="E232" s="172" t="s">
        <v>404</v>
      </c>
      <c r="F232" s="173" t="s">
        <v>405</v>
      </c>
      <c r="G232" s="174" t="s">
        <v>201</v>
      </c>
      <c r="H232" s="175">
        <v>4</v>
      </c>
      <c r="I232" s="176"/>
      <c r="J232" s="177">
        <f>ROUND(I232*H232,2)</f>
        <v>0</v>
      </c>
      <c r="K232" s="173" t="s">
        <v>165</v>
      </c>
      <c r="L232" s="178"/>
      <c r="M232" s="179" t="s">
        <v>3</v>
      </c>
      <c r="N232" s="180" t="s">
        <v>46</v>
      </c>
      <c r="P232" s="142">
        <f>O232*H232</f>
        <v>0</v>
      </c>
      <c r="Q232" s="142">
        <v>1.2E-2</v>
      </c>
      <c r="R232" s="142">
        <f>Q232*H232</f>
        <v>4.8000000000000001E-2</v>
      </c>
      <c r="S232" s="142">
        <v>0</v>
      </c>
      <c r="T232" s="143">
        <f>S232*H232</f>
        <v>0</v>
      </c>
      <c r="AR232" s="144" t="s">
        <v>339</v>
      </c>
      <c r="AT232" s="144" t="s">
        <v>205</v>
      </c>
      <c r="AU232" s="144" t="s">
        <v>85</v>
      </c>
      <c r="AY232" s="17" t="s">
        <v>157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83</v>
      </c>
      <c r="BK232" s="145">
        <f>ROUND(I232*H232,2)</f>
        <v>0</v>
      </c>
      <c r="BL232" s="17" t="s">
        <v>238</v>
      </c>
      <c r="BM232" s="144" t="s">
        <v>406</v>
      </c>
    </row>
    <row r="233" spans="2:65" s="1" customFormat="1" ht="44.25" customHeight="1" x14ac:dyDescent="0.2">
      <c r="B233" s="132"/>
      <c r="C233" s="133" t="s">
        <v>407</v>
      </c>
      <c r="D233" s="133" t="s">
        <v>161</v>
      </c>
      <c r="E233" s="134" t="s">
        <v>408</v>
      </c>
      <c r="F233" s="135" t="s">
        <v>409</v>
      </c>
      <c r="G233" s="136" t="s">
        <v>325</v>
      </c>
      <c r="H233" s="137">
        <v>0.104</v>
      </c>
      <c r="I233" s="138"/>
      <c r="J233" s="139">
        <f>ROUND(I233*H233,2)</f>
        <v>0</v>
      </c>
      <c r="K233" s="135" t="s">
        <v>165</v>
      </c>
      <c r="L233" s="33"/>
      <c r="M233" s="140" t="s">
        <v>3</v>
      </c>
      <c r="N233" s="141" t="s">
        <v>46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238</v>
      </c>
      <c r="AT233" s="144" t="s">
        <v>161</v>
      </c>
      <c r="AU233" s="144" t="s">
        <v>85</v>
      </c>
      <c r="AY233" s="17" t="s">
        <v>157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83</v>
      </c>
      <c r="BK233" s="145">
        <f>ROUND(I233*H233,2)</f>
        <v>0</v>
      </c>
      <c r="BL233" s="17" t="s">
        <v>238</v>
      </c>
      <c r="BM233" s="144" t="s">
        <v>410</v>
      </c>
    </row>
    <row r="234" spans="2:65" s="1" customFormat="1" x14ac:dyDescent="0.2">
      <c r="B234" s="33"/>
      <c r="D234" s="146" t="s">
        <v>167</v>
      </c>
      <c r="F234" s="147" t="s">
        <v>411</v>
      </c>
      <c r="I234" s="148"/>
      <c r="L234" s="33"/>
      <c r="M234" s="149"/>
      <c r="T234" s="54"/>
      <c r="AT234" s="17" t="s">
        <v>167</v>
      </c>
      <c r="AU234" s="17" t="s">
        <v>85</v>
      </c>
    </row>
    <row r="235" spans="2:65" s="11" customFormat="1" ht="22.7" customHeight="1" x14ac:dyDescent="0.2">
      <c r="B235" s="120"/>
      <c r="D235" s="121" t="s">
        <v>74</v>
      </c>
      <c r="E235" s="130" t="s">
        <v>412</v>
      </c>
      <c r="F235" s="130" t="s">
        <v>413</v>
      </c>
      <c r="I235" s="123"/>
      <c r="J235" s="131">
        <f>BK235</f>
        <v>0</v>
      </c>
      <c r="L235" s="120"/>
      <c r="M235" s="125"/>
      <c r="P235" s="126">
        <f>SUM(P236:P238)</f>
        <v>0</v>
      </c>
      <c r="R235" s="126">
        <f>SUM(R236:R238)</f>
        <v>0</v>
      </c>
      <c r="T235" s="127">
        <f>SUM(T236:T238)</f>
        <v>0.01</v>
      </c>
      <c r="AR235" s="121" t="s">
        <v>85</v>
      </c>
      <c r="AT235" s="128" t="s">
        <v>74</v>
      </c>
      <c r="AU235" s="128" t="s">
        <v>83</v>
      </c>
      <c r="AY235" s="121" t="s">
        <v>157</v>
      </c>
      <c r="BK235" s="129">
        <f>SUM(BK236:BK238)</f>
        <v>0</v>
      </c>
    </row>
    <row r="236" spans="2:65" s="1" customFormat="1" ht="44.25" customHeight="1" x14ac:dyDescent="0.2">
      <c r="B236" s="132"/>
      <c r="C236" s="133" t="s">
        <v>414</v>
      </c>
      <c r="D236" s="133" t="s">
        <v>161</v>
      </c>
      <c r="E236" s="134" t="s">
        <v>415</v>
      </c>
      <c r="F236" s="135" t="s">
        <v>416</v>
      </c>
      <c r="G236" s="136" t="s">
        <v>395</v>
      </c>
      <c r="H236" s="137">
        <v>1</v>
      </c>
      <c r="I236" s="138"/>
      <c r="J236" s="139">
        <f>ROUND(I236*H236,2)</f>
        <v>0</v>
      </c>
      <c r="K236" s="135" t="s">
        <v>3</v>
      </c>
      <c r="L236" s="33"/>
      <c r="M236" s="140" t="s">
        <v>3</v>
      </c>
      <c r="N236" s="141" t="s">
        <v>46</v>
      </c>
      <c r="P236" s="142">
        <f>O236*H236</f>
        <v>0</v>
      </c>
      <c r="Q236" s="142">
        <v>0</v>
      </c>
      <c r="R236" s="142">
        <f>Q236*H236</f>
        <v>0</v>
      </c>
      <c r="S236" s="142">
        <v>0.01</v>
      </c>
      <c r="T236" s="143">
        <f>S236*H236</f>
        <v>0.01</v>
      </c>
      <c r="AR236" s="144" t="s">
        <v>238</v>
      </c>
      <c r="AT236" s="144" t="s">
        <v>161</v>
      </c>
      <c r="AU236" s="144" t="s">
        <v>85</v>
      </c>
      <c r="AY236" s="17" t="s">
        <v>157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83</v>
      </c>
      <c r="BK236" s="145">
        <f>ROUND(I236*H236,2)</f>
        <v>0</v>
      </c>
      <c r="BL236" s="17" t="s">
        <v>238</v>
      </c>
      <c r="BM236" s="144" t="s">
        <v>417</v>
      </c>
    </row>
    <row r="237" spans="2:65" s="12" customFormat="1" x14ac:dyDescent="0.2">
      <c r="B237" s="150"/>
      <c r="D237" s="151" t="s">
        <v>169</v>
      </c>
      <c r="E237" s="152" t="s">
        <v>3</v>
      </c>
      <c r="F237" s="153" t="s">
        <v>418</v>
      </c>
      <c r="H237" s="152" t="s">
        <v>3</v>
      </c>
      <c r="I237" s="154"/>
      <c r="L237" s="150"/>
      <c r="M237" s="155"/>
      <c r="T237" s="156"/>
      <c r="AT237" s="152" t="s">
        <v>169</v>
      </c>
      <c r="AU237" s="152" t="s">
        <v>85</v>
      </c>
      <c r="AV237" s="12" t="s">
        <v>83</v>
      </c>
      <c r="AW237" s="12" t="s">
        <v>36</v>
      </c>
      <c r="AX237" s="12" t="s">
        <v>75</v>
      </c>
      <c r="AY237" s="152" t="s">
        <v>157</v>
      </c>
    </row>
    <row r="238" spans="2:65" s="13" customFormat="1" x14ac:dyDescent="0.2">
      <c r="B238" s="157"/>
      <c r="D238" s="151" t="s">
        <v>169</v>
      </c>
      <c r="E238" s="158" t="s">
        <v>3</v>
      </c>
      <c r="F238" s="159" t="s">
        <v>83</v>
      </c>
      <c r="H238" s="160">
        <v>1</v>
      </c>
      <c r="I238" s="161"/>
      <c r="L238" s="157"/>
      <c r="M238" s="162"/>
      <c r="T238" s="163"/>
      <c r="AT238" s="158" t="s">
        <v>169</v>
      </c>
      <c r="AU238" s="158" t="s">
        <v>85</v>
      </c>
      <c r="AV238" s="13" t="s">
        <v>85</v>
      </c>
      <c r="AW238" s="13" t="s">
        <v>36</v>
      </c>
      <c r="AX238" s="13" t="s">
        <v>83</v>
      </c>
      <c r="AY238" s="158" t="s">
        <v>157</v>
      </c>
    </row>
    <row r="239" spans="2:65" s="11" customFormat="1" ht="22.7" customHeight="1" x14ac:dyDescent="0.2">
      <c r="B239" s="120"/>
      <c r="D239" s="121" t="s">
        <v>74</v>
      </c>
      <c r="E239" s="130" t="s">
        <v>419</v>
      </c>
      <c r="F239" s="130" t="s">
        <v>420</v>
      </c>
      <c r="I239" s="123"/>
      <c r="J239" s="131">
        <f>BK239</f>
        <v>0</v>
      </c>
      <c r="L239" s="120"/>
      <c r="M239" s="125"/>
      <c r="P239" s="126">
        <f>SUM(P240:P288)</f>
        <v>0</v>
      </c>
      <c r="R239" s="126">
        <f>SUM(R240:R288)</f>
        <v>36.982127859999999</v>
      </c>
      <c r="T239" s="127">
        <f>SUM(T240:T288)</f>
        <v>21.668491199999998</v>
      </c>
      <c r="AR239" s="121" t="s">
        <v>85</v>
      </c>
      <c r="AT239" s="128" t="s">
        <v>74</v>
      </c>
      <c r="AU239" s="128" t="s">
        <v>83</v>
      </c>
      <c r="AY239" s="121" t="s">
        <v>157</v>
      </c>
      <c r="BK239" s="129">
        <f>SUM(BK240:BK288)</f>
        <v>0</v>
      </c>
    </row>
    <row r="240" spans="2:65" s="1" customFormat="1" ht="62.85" customHeight="1" x14ac:dyDescent="0.2">
      <c r="B240" s="132"/>
      <c r="C240" s="133" t="s">
        <v>421</v>
      </c>
      <c r="D240" s="133" t="s">
        <v>161</v>
      </c>
      <c r="E240" s="134" t="s">
        <v>422</v>
      </c>
      <c r="F240" s="135" t="s">
        <v>423</v>
      </c>
      <c r="G240" s="136" t="s">
        <v>164</v>
      </c>
      <c r="H240" s="137">
        <v>410.42399999999998</v>
      </c>
      <c r="I240" s="138"/>
      <c r="J240" s="139">
        <f>ROUND(I240*H240,2)</f>
        <v>0</v>
      </c>
      <c r="K240" s="135" t="s">
        <v>165</v>
      </c>
      <c r="L240" s="33"/>
      <c r="M240" s="140" t="s">
        <v>3</v>
      </c>
      <c r="N240" s="141" t="s">
        <v>46</v>
      </c>
      <c r="P240" s="142">
        <f>O240*H240</f>
        <v>0</v>
      </c>
      <c r="Q240" s="142">
        <v>5.9839999999999997E-2</v>
      </c>
      <c r="R240" s="142">
        <f>Q240*H240</f>
        <v>24.559772159999998</v>
      </c>
      <c r="S240" s="142">
        <v>0</v>
      </c>
      <c r="T240" s="143">
        <f>S240*H240</f>
        <v>0</v>
      </c>
      <c r="AR240" s="144" t="s">
        <v>238</v>
      </c>
      <c r="AT240" s="144" t="s">
        <v>161</v>
      </c>
      <c r="AU240" s="144" t="s">
        <v>85</v>
      </c>
      <c r="AY240" s="17" t="s">
        <v>157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83</v>
      </c>
      <c r="BK240" s="145">
        <f>ROUND(I240*H240,2)</f>
        <v>0</v>
      </c>
      <c r="BL240" s="17" t="s">
        <v>238</v>
      </c>
      <c r="BM240" s="144" t="s">
        <v>424</v>
      </c>
    </row>
    <row r="241" spans="2:65" s="1" customFormat="1" x14ac:dyDescent="0.2">
      <c r="B241" s="33"/>
      <c r="D241" s="146" t="s">
        <v>167</v>
      </c>
      <c r="F241" s="147" t="s">
        <v>425</v>
      </c>
      <c r="I241" s="148"/>
      <c r="L241" s="33"/>
      <c r="M241" s="149"/>
      <c r="T241" s="54"/>
      <c r="AT241" s="17" t="s">
        <v>167</v>
      </c>
      <c r="AU241" s="17" t="s">
        <v>85</v>
      </c>
    </row>
    <row r="242" spans="2:65" s="12" customFormat="1" x14ac:dyDescent="0.2">
      <c r="B242" s="150"/>
      <c r="D242" s="151" t="s">
        <v>169</v>
      </c>
      <c r="E242" s="152" t="s">
        <v>3</v>
      </c>
      <c r="F242" s="153" t="s">
        <v>426</v>
      </c>
      <c r="H242" s="152" t="s">
        <v>3</v>
      </c>
      <c r="I242" s="154"/>
      <c r="L242" s="150"/>
      <c r="M242" s="155"/>
      <c r="T242" s="156"/>
      <c r="AT242" s="152" t="s">
        <v>169</v>
      </c>
      <c r="AU242" s="152" t="s">
        <v>85</v>
      </c>
      <c r="AV242" s="12" t="s">
        <v>83</v>
      </c>
      <c r="AW242" s="12" t="s">
        <v>36</v>
      </c>
      <c r="AX242" s="12" t="s">
        <v>75</v>
      </c>
      <c r="AY242" s="152" t="s">
        <v>157</v>
      </c>
    </row>
    <row r="243" spans="2:65" s="13" customFormat="1" x14ac:dyDescent="0.2">
      <c r="B243" s="157"/>
      <c r="D243" s="151" t="s">
        <v>169</v>
      </c>
      <c r="E243" s="158" t="s">
        <v>3</v>
      </c>
      <c r="F243" s="159" t="s">
        <v>427</v>
      </c>
      <c r="H243" s="160">
        <v>18.87</v>
      </c>
      <c r="I243" s="161"/>
      <c r="L243" s="157"/>
      <c r="M243" s="162"/>
      <c r="T243" s="163"/>
      <c r="AT243" s="158" t="s">
        <v>169</v>
      </c>
      <c r="AU243" s="158" t="s">
        <v>85</v>
      </c>
      <c r="AV243" s="13" t="s">
        <v>85</v>
      </c>
      <c r="AW243" s="13" t="s">
        <v>36</v>
      </c>
      <c r="AX243" s="13" t="s">
        <v>75</v>
      </c>
      <c r="AY243" s="158" t="s">
        <v>157</v>
      </c>
    </row>
    <row r="244" spans="2:65" s="12" customFormat="1" x14ac:dyDescent="0.2">
      <c r="B244" s="150"/>
      <c r="D244" s="151" t="s">
        <v>169</v>
      </c>
      <c r="E244" s="152" t="s">
        <v>3</v>
      </c>
      <c r="F244" s="153" t="s">
        <v>170</v>
      </c>
      <c r="H244" s="152" t="s">
        <v>3</v>
      </c>
      <c r="I244" s="154"/>
      <c r="L244" s="150"/>
      <c r="M244" s="155"/>
      <c r="T244" s="156"/>
      <c r="AT244" s="152" t="s">
        <v>169</v>
      </c>
      <c r="AU244" s="152" t="s">
        <v>85</v>
      </c>
      <c r="AV244" s="12" t="s">
        <v>83</v>
      </c>
      <c r="AW244" s="12" t="s">
        <v>36</v>
      </c>
      <c r="AX244" s="12" t="s">
        <v>75</v>
      </c>
      <c r="AY244" s="152" t="s">
        <v>157</v>
      </c>
    </row>
    <row r="245" spans="2:65" s="13" customFormat="1" x14ac:dyDescent="0.2">
      <c r="B245" s="157"/>
      <c r="D245" s="151" t="s">
        <v>169</v>
      </c>
      <c r="E245" s="158" t="s">
        <v>3</v>
      </c>
      <c r="F245" s="159" t="s">
        <v>428</v>
      </c>
      <c r="H245" s="160">
        <v>91.201999999999998</v>
      </c>
      <c r="I245" s="161"/>
      <c r="L245" s="157"/>
      <c r="M245" s="162"/>
      <c r="T245" s="163"/>
      <c r="AT245" s="158" t="s">
        <v>169</v>
      </c>
      <c r="AU245" s="158" t="s">
        <v>85</v>
      </c>
      <c r="AV245" s="13" t="s">
        <v>85</v>
      </c>
      <c r="AW245" s="13" t="s">
        <v>36</v>
      </c>
      <c r="AX245" s="13" t="s">
        <v>75</v>
      </c>
      <c r="AY245" s="158" t="s">
        <v>157</v>
      </c>
    </row>
    <row r="246" spans="2:65" s="13" customFormat="1" ht="22.5" x14ac:dyDescent="0.2">
      <c r="B246" s="157"/>
      <c r="D246" s="151" t="s">
        <v>169</v>
      </c>
      <c r="E246" s="158" t="s">
        <v>3</v>
      </c>
      <c r="F246" s="159" t="s">
        <v>429</v>
      </c>
      <c r="H246" s="160">
        <v>216.29400000000001</v>
      </c>
      <c r="I246" s="161"/>
      <c r="L246" s="157"/>
      <c r="M246" s="162"/>
      <c r="T246" s="163"/>
      <c r="AT246" s="158" t="s">
        <v>169</v>
      </c>
      <c r="AU246" s="158" t="s">
        <v>85</v>
      </c>
      <c r="AV246" s="13" t="s">
        <v>85</v>
      </c>
      <c r="AW246" s="13" t="s">
        <v>36</v>
      </c>
      <c r="AX246" s="13" t="s">
        <v>75</v>
      </c>
      <c r="AY246" s="158" t="s">
        <v>157</v>
      </c>
    </row>
    <row r="247" spans="2:65" s="13" customFormat="1" x14ac:dyDescent="0.2">
      <c r="B247" s="157"/>
      <c r="D247" s="151" t="s">
        <v>169</v>
      </c>
      <c r="E247" s="158" t="s">
        <v>3</v>
      </c>
      <c r="F247" s="159" t="s">
        <v>430</v>
      </c>
      <c r="H247" s="160">
        <v>84.058000000000007</v>
      </c>
      <c r="I247" s="161"/>
      <c r="L247" s="157"/>
      <c r="M247" s="162"/>
      <c r="T247" s="163"/>
      <c r="AT247" s="158" t="s">
        <v>169</v>
      </c>
      <c r="AU247" s="158" t="s">
        <v>85</v>
      </c>
      <c r="AV247" s="13" t="s">
        <v>85</v>
      </c>
      <c r="AW247" s="13" t="s">
        <v>36</v>
      </c>
      <c r="AX247" s="13" t="s">
        <v>75</v>
      </c>
      <c r="AY247" s="158" t="s">
        <v>157</v>
      </c>
    </row>
    <row r="248" spans="2:65" s="14" customFormat="1" x14ac:dyDescent="0.2">
      <c r="B248" s="164"/>
      <c r="D248" s="151" t="s">
        <v>169</v>
      </c>
      <c r="E248" s="165" t="s">
        <v>3</v>
      </c>
      <c r="F248" s="166" t="s">
        <v>176</v>
      </c>
      <c r="H248" s="167">
        <v>410.42399999999998</v>
      </c>
      <c r="I248" s="168"/>
      <c r="L248" s="164"/>
      <c r="M248" s="169"/>
      <c r="T248" s="170"/>
      <c r="AT248" s="165" t="s">
        <v>169</v>
      </c>
      <c r="AU248" s="165" t="s">
        <v>85</v>
      </c>
      <c r="AV248" s="14" t="s">
        <v>160</v>
      </c>
      <c r="AW248" s="14" t="s">
        <v>36</v>
      </c>
      <c r="AX248" s="14" t="s">
        <v>83</v>
      </c>
      <c r="AY248" s="165" t="s">
        <v>157</v>
      </c>
    </row>
    <row r="249" spans="2:65" s="1" customFormat="1" ht="55.5" customHeight="1" x14ac:dyDescent="0.2">
      <c r="B249" s="132"/>
      <c r="C249" s="133" t="s">
        <v>431</v>
      </c>
      <c r="D249" s="133" t="s">
        <v>161</v>
      </c>
      <c r="E249" s="134" t="s">
        <v>432</v>
      </c>
      <c r="F249" s="135" t="s">
        <v>433</v>
      </c>
      <c r="G249" s="136" t="s">
        <v>164</v>
      </c>
      <c r="H249" s="137">
        <v>105.958</v>
      </c>
      <c r="I249" s="138"/>
      <c r="J249" s="139">
        <f>ROUND(I249*H249,2)</f>
        <v>0</v>
      </c>
      <c r="K249" s="135" t="s">
        <v>165</v>
      </c>
      <c r="L249" s="33"/>
      <c r="M249" s="140" t="s">
        <v>3</v>
      </c>
      <c r="N249" s="141" t="s">
        <v>46</v>
      </c>
      <c r="P249" s="142">
        <f>O249*H249</f>
        <v>0</v>
      </c>
      <c r="Q249" s="142">
        <v>1.1820000000000001E-2</v>
      </c>
      <c r="R249" s="142">
        <f>Q249*H249</f>
        <v>1.25242356</v>
      </c>
      <c r="S249" s="142">
        <v>0</v>
      </c>
      <c r="T249" s="143">
        <f>S249*H249</f>
        <v>0</v>
      </c>
      <c r="AR249" s="144" t="s">
        <v>238</v>
      </c>
      <c r="AT249" s="144" t="s">
        <v>161</v>
      </c>
      <c r="AU249" s="144" t="s">
        <v>85</v>
      </c>
      <c r="AY249" s="17" t="s">
        <v>157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83</v>
      </c>
      <c r="BK249" s="145">
        <f>ROUND(I249*H249,2)</f>
        <v>0</v>
      </c>
      <c r="BL249" s="17" t="s">
        <v>238</v>
      </c>
      <c r="BM249" s="144" t="s">
        <v>434</v>
      </c>
    </row>
    <row r="250" spans="2:65" s="1" customFormat="1" x14ac:dyDescent="0.2">
      <c r="B250" s="33"/>
      <c r="D250" s="146" t="s">
        <v>167</v>
      </c>
      <c r="F250" s="147" t="s">
        <v>435</v>
      </c>
      <c r="I250" s="148"/>
      <c r="L250" s="33"/>
      <c r="M250" s="149"/>
      <c r="T250" s="54"/>
      <c r="AT250" s="17" t="s">
        <v>167</v>
      </c>
      <c r="AU250" s="17" t="s">
        <v>85</v>
      </c>
    </row>
    <row r="251" spans="2:65" s="12" customFormat="1" x14ac:dyDescent="0.2">
      <c r="B251" s="150"/>
      <c r="D251" s="151" t="s">
        <v>169</v>
      </c>
      <c r="E251" s="152" t="s">
        <v>3</v>
      </c>
      <c r="F251" s="153" t="s">
        <v>436</v>
      </c>
      <c r="H251" s="152" t="s">
        <v>3</v>
      </c>
      <c r="I251" s="154"/>
      <c r="L251" s="150"/>
      <c r="M251" s="155"/>
      <c r="T251" s="156"/>
      <c r="AT251" s="152" t="s">
        <v>169</v>
      </c>
      <c r="AU251" s="152" t="s">
        <v>85</v>
      </c>
      <c r="AV251" s="12" t="s">
        <v>83</v>
      </c>
      <c r="AW251" s="12" t="s">
        <v>36</v>
      </c>
      <c r="AX251" s="12" t="s">
        <v>75</v>
      </c>
      <c r="AY251" s="152" t="s">
        <v>157</v>
      </c>
    </row>
    <row r="252" spans="2:65" s="13" customFormat="1" x14ac:dyDescent="0.2">
      <c r="B252" s="157"/>
      <c r="D252" s="151" t="s">
        <v>169</v>
      </c>
      <c r="E252" s="158" t="s">
        <v>3</v>
      </c>
      <c r="F252" s="159" t="s">
        <v>437</v>
      </c>
      <c r="H252" s="160">
        <v>12.920999999999999</v>
      </c>
      <c r="I252" s="161"/>
      <c r="L252" s="157"/>
      <c r="M252" s="162"/>
      <c r="T252" s="163"/>
      <c r="AT252" s="158" t="s">
        <v>169</v>
      </c>
      <c r="AU252" s="158" t="s">
        <v>85</v>
      </c>
      <c r="AV252" s="13" t="s">
        <v>85</v>
      </c>
      <c r="AW252" s="13" t="s">
        <v>36</v>
      </c>
      <c r="AX252" s="13" t="s">
        <v>75</v>
      </c>
      <c r="AY252" s="158" t="s">
        <v>157</v>
      </c>
    </row>
    <row r="253" spans="2:65" s="13" customFormat="1" ht="22.5" x14ac:dyDescent="0.2">
      <c r="B253" s="157"/>
      <c r="D253" s="151" t="s">
        <v>169</v>
      </c>
      <c r="E253" s="158" t="s">
        <v>3</v>
      </c>
      <c r="F253" s="159" t="s">
        <v>438</v>
      </c>
      <c r="H253" s="160">
        <v>18.420999999999999</v>
      </c>
      <c r="I253" s="161"/>
      <c r="L253" s="157"/>
      <c r="M253" s="162"/>
      <c r="T253" s="163"/>
      <c r="AT253" s="158" t="s">
        <v>169</v>
      </c>
      <c r="AU253" s="158" t="s">
        <v>85</v>
      </c>
      <c r="AV253" s="13" t="s">
        <v>85</v>
      </c>
      <c r="AW253" s="13" t="s">
        <v>36</v>
      </c>
      <c r="AX253" s="13" t="s">
        <v>75</v>
      </c>
      <c r="AY253" s="158" t="s">
        <v>157</v>
      </c>
    </row>
    <row r="254" spans="2:65" s="12" customFormat="1" x14ac:dyDescent="0.2">
      <c r="B254" s="150"/>
      <c r="D254" s="151" t="s">
        <v>169</v>
      </c>
      <c r="E254" s="152" t="s">
        <v>3</v>
      </c>
      <c r="F254" s="153" t="s">
        <v>439</v>
      </c>
      <c r="H254" s="152" t="s">
        <v>3</v>
      </c>
      <c r="I254" s="154"/>
      <c r="L254" s="150"/>
      <c r="M254" s="155"/>
      <c r="T254" s="156"/>
      <c r="AT254" s="152" t="s">
        <v>169</v>
      </c>
      <c r="AU254" s="152" t="s">
        <v>85</v>
      </c>
      <c r="AV254" s="12" t="s">
        <v>83</v>
      </c>
      <c r="AW254" s="12" t="s">
        <v>36</v>
      </c>
      <c r="AX254" s="12" t="s">
        <v>75</v>
      </c>
      <c r="AY254" s="152" t="s">
        <v>157</v>
      </c>
    </row>
    <row r="255" spans="2:65" s="13" customFormat="1" x14ac:dyDescent="0.2">
      <c r="B255" s="157"/>
      <c r="D255" s="151" t="s">
        <v>169</v>
      </c>
      <c r="E255" s="158" t="s">
        <v>3</v>
      </c>
      <c r="F255" s="159" t="s">
        <v>440</v>
      </c>
      <c r="H255" s="160">
        <v>74.616</v>
      </c>
      <c r="I255" s="161"/>
      <c r="L255" s="157"/>
      <c r="M255" s="162"/>
      <c r="T255" s="163"/>
      <c r="AT255" s="158" t="s">
        <v>169</v>
      </c>
      <c r="AU255" s="158" t="s">
        <v>85</v>
      </c>
      <c r="AV255" s="13" t="s">
        <v>85</v>
      </c>
      <c r="AW255" s="13" t="s">
        <v>36</v>
      </c>
      <c r="AX255" s="13" t="s">
        <v>75</v>
      </c>
      <c r="AY255" s="158" t="s">
        <v>157</v>
      </c>
    </row>
    <row r="256" spans="2:65" s="14" customFormat="1" x14ac:dyDescent="0.2">
      <c r="B256" s="164"/>
      <c r="D256" s="151" t="s">
        <v>169</v>
      </c>
      <c r="E256" s="165" t="s">
        <v>3</v>
      </c>
      <c r="F256" s="166" t="s">
        <v>176</v>
      </c>
      <c r="H256" s="167">
        <v>105.958</v>
      </c>
      <c r="I256" s="168"/>
      <c r="L256" s="164"/>
      <c r="M256" s="169"/>
      <c r="T256" s="170"/>
      <c r="AT256" s="165" t="s">
        <v>169</v>
      </c>
      <c r="AU256" s="165" t="s">
        <v>85</v>
      </c>
      <c r="AV256" s="14" t="s">
        <v>160</v>
      </c>
      <c r="AW256" s="14" t="s">
        <v>36</v>
      </c>
      <c r="AX256" s="14" t="s">
        <v>83</v>
      </c>
      <c r="AY256" s="165" t="s">
        <v>157</v>
      </c>
    </row>
    <row r="257" spans="2:65" s="1" customFormat="1" ht="62.85" customHeight="1" x14ac:dyDescent="0.2">
      <c r="B257" s="132"/>
      <c r="C257" s="133" t="s">
        <v>441</v>
      </c>
      <c r="D257" s="133" t="s">
        <v>161</v>
      </c>
      <c r="E257" s="134" t="s">
        <v>442</v>
      </c>
      <c r="F257" s="135" t="s">
        <v>443</v>
      </c>
      <c r="G257" s="136" t="s">
        <v>164</v>
      </c>
      <c r="H257" s="137">
        <v>76.480999999999995</v>
      </c>
      <c r="I257" s="138"/>
      <c r="J257" s="139">
        <f>ROUND(I257*H257,2)</f>
        <v>0</v>
      </c>
      <c r="K257" s="135" t="s">
        <v>444</v>
      </c>
      <c r="L257" s="33"/>
      <c r="M257" s="140" t="s">
        <v>3</v>
      </c>
      <c r="N257" s="141" t="s">
        <v>46</v>
      </c>
      <c r="P257" s="142">
        <f>O257*H257</f>
        <v>0</v>
      </c>
      <c r="Q257" s="142">
        <v>1.7139999999999999E-2</v>
      </c>
      <c r="R257" s="142">
        <f>Q257*H257</f>
        <v>1.3108843399999999</v>
      </c>
      <c r="S257" s="142">
        <v>0</v>
      </c>
      <c r="T257" s="143">
        <f>S257*H257</f>
        <v>0</v>
      </c>
      <c r="AR257" s="144" t="s">
        <v>238</v>
      </c>
      <c r="AT257" s="144" t="s">
        <v>161</v>
      </c>
      <c r="AU257" s="144" t="s">
        <v>85</v>
      </c>
      <c r="AY257" s="17" t="s">
        <v>157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83</v>
      </c>
      <c r="BK257" s="145">
        <f>ROUND(I257*H257,2)</f>
        <v>0</v>
      </c>
      <c r="BL257" s="17" t="s">
        <v>238</v>
      </c>
      <c r="BM257" s="144" t="s">
        <v>445</v>
      </c>
    </row>
    <row r="258" spans="2:65" s="12" customFormat="1" x14ac:dyDescent="0.2">
      <c r="B258" s="150"/>
      <c r="D258" s="151" t="s">
        <v>169</v>
      </c>
      <c r="E258" s="152" t="s">
        <v>3</v>
      </c>
      <c r="F258" s="153" t="s">
        <v>446</v>
      </c>
      <c r="H258" s="152" t="s">
        <v>3</v>
      </c>
      <c r="I258" s="154"/>
      <c r="L258" s="150"/>
      <c r="M258" s="155"/>
      <c r="T258" s="156"/>
      <c r="AT258" s="152" t="s">
        <v>169</v>
      </c>
      <c r="AU258" s="152" t="s">
        <v>85</v>
      </c>
      <c r="AV258" s="12" t="s">
        <v>83</v>
      </c>
      <c r="AW258" s="12" t="s">
        <v>36</v>
      </c>
      <c r="AX258" s="12" t="s">
        <v>75</v>
      </c>
      <c r="AY258" s="152" t="s">
        <v>157</v>
      </c>
    </row>
    <row r="259" spans="2:65" s="13" customFormat="1" x14ac:dyDescent="0.2">
      <c r="B259" s="157"/>
      <c r="D259" s="151" t="s">
        <v>169</v>
      </c>
      <c r="E259" s="158" t="s">
        <v>3</v>
      </c>
      <c r="F259" s="159" t="s">
        <v>447</v>
      </c>
      <c r="H259" s="160">
        <v>76.480999999999995</v>
      </c>
      <c r="I259" s="161"/>
      <c r="L259" s="157"/>
      <c r="M259" s="162"/>
      <c r="T259" s="163"/>
      <c r="AT259" s="158" t="s">
        <v>169</v>
      </c>
      <c r="AU259" s="158" t="s">
        <v>85</v>
      </c>
      <c r="AV259" s="13" t="s">
        <v>85</v>
      </c>
      <c r="AW259" s="13" t="s">
        <v>36</v>
      </c>
      <c r="AX259" s="13" t="s">
        <v>83</v>
      </c>
      <c r="AY259" s="158" t="s">
        <v>157</v>
      </c>
    </row>
    <row r="260" spans="2:65" s="1" customFormat="1" ht="48.95" customHeight="1" x14ac:dyDescent="0.2">
      <c r="B260" s="132"/>
      <c r="C260" s="133" t="s">
        <v>448</v>
      </c>
      <c r="D260" s="133" t="s">
        <v>161</v>
      </c>
      <c r="E260" s="134" t="s">
        <v>449</v>
      </c>
      <c r="F260" s="135" t="s">
        <v>450</v>
      </c>
      <c r="G260" s="136" t="s">
        <v>164</v>
      </c>
      <c r="H260" s="137">
        <v>134.52000000000001</v>
      </c>
      <c r="I260" s="138"/>
      <c r="J260" s="139">
        <f>ROUND(I260*H260,2)</f>
        <v>0</v>
      </c>
      <c r="K260" s="135" t="s">
        <v>165</v>
      </c>
      <c r="L260" s="33"/>
      <c r="M260" s="140" t="s">
        <v>3</v>
      </c>
      <c r="N260" s="141" t="s">
        <v>46</v>
      </c>
      <c r="P260" s="142">
        <f>O260*H260</f>
        <v>0</v>
      </c>
      <c r="Q260" s="142">
        <v>1.661E-2</v>
      </c>
      <c r="R260" s="142">
        <f>Q260*H260</f>
        <v>2.2343772</v>
      </c>
      <c r="S260" s="142">
        <v>0</v>
      </c>
      <c r="T260" s="143">
        <f>S260*H260</f>
        <v>0</v>
      </c>
      <c r="AR260" s="144" t="s">
        <v>238</v>
      </c>
      <c r="AT260" s="144" t="s">
        <v>161</v>
      </c>
      <c r="AU260" s="144" t="s">
        <v>85</v>
      </c>
      <c r="AY260" s="17" t="s">
        <v>157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7" t="s">
        <v>83</v>
      </c>
      <c r="BK260" s="145">
        <f>ROUND(I260*H260,2)</f>
        <v>0</v>
      </c>
      <c r="BL260" s="17" t="s">
        <v>238</v>
      </c>
      <c r="BM260" s="144" t="s">
        <v>451</v>
      </c>
    </row>
    <row r="261" spans="2:65" s="1" customFormat="1" x14ac:dyDescent="0.2">
      <c r="B261" s="33"/>
      <c r="D261" s="146" t="s">
        <v>167</v>
      </c>
      <c r="F261" s="147" t="s">
        <v>452</v>
      </c>
      <c r="I261" s="148"/>
      <c r="L261" s="33"/>
      <c r="M261" s="149"/>
      <c r="T261" s="54"/>
      <c r="AT261" s="17" t="s">
        <v>167</v>
      </c>
      <c r="AU261" s="17" t="s">
        <v>85</v>
      </c>
    </row>
    <row r="262" spans="2:65" s="12" customFormat="1" x14ac:dyDescent="0.2">
      <c r="B262" s="150"/>
      <c r="D262" s="151" t="s">
        <v>169</v>
      </c>
      <c r="E262" s="152" t="s">
        <v>3</v>
      </c>
      <c r="F262" s="153" t="s">
        <v>453</v>
      </c>
      <c r="H262" s="152" t="s">
        <v>3</v>
      </c>
      <c r="I262" s="154"/>
      <c r="L262" s="150"/>
      <c r="M262" s="155"/>
      <c r="T262" s="156"/>
      <c r="AT262" s="152" t="s">
        <v>169</v>
      </c>
      <c r="AU262" s="152" t="s">
        <v>85</v>
      </c>
      <c r="AV262" s="12" t="s">
        <v>83</v>
      </c>
      <c r="AW262" s="12" t="s">
        <v>36</v>
      </c>
      <c r="AX262" s="12" t="s">
        <v>75</v>
      </c>
      <c r="AY262" s="152" t="s">
        <v>157</v>
      </c>
    </row>
    <row r="263" spans="2:65" s="13" customFormat="1" x14ac:dyDescent="0.2">
      <c r="B263" s="157"/>
      <c r="D263" s="151" t="s">
        <v>169</v>
      </c>
      <c r="E263" s="158" t="s">
        <v>3</v>
      </c>
      <c r="F263" s="159" t="s">
        <v>454</v>
      </c>
      <c r="H263" s="160">
        <v>134.52000000000001</v>
      </c>
      <c r="I263" s="161"/>
      <c r="L263" s="157"/>
      <c r="M263" s="162"/>
      <c r="T263" s="163"/>
      <c r="AT263" s="158" t="s">
        <v>169</v>
      </c>
      <c r="AU263" s="158" t="s">
        <v>85</v>
      </c>
      <c r="AV263" s="13" t="s">
        <v>85</v>
      </c>
      <c r="AW263" s="13" t="s">
        <v>36</v>
      </c>
      <c r="AX263" s="13" t="s">
        <v>83</v>
      </c>
      <c r="AY263" s="158" t="s">
        <v>157</v>
      </c>
    </row>
    <row r="264" spans="2:65" s="1" customFormat="1" ht="48.95" customHeight="1" x14ac:dyDescent="0.2">
      <c r="B264" s="132"/>
      <c r="C264" s="133" t="s">
        <v>455</v>
      </c>
      <c r="D264" s="133" t="s">
        <v>161</v>
      </c>
      <c r="E264" s="134" t="s">
        <v>456</v>
      </c>
      <c r="F264" s="135" t="s">
        <v>457</v>
      </c>
      <c r="G264" s="136" t="s">
        <v>164</v>
      </c>
      <c r="H264" s="137">
        <v>242.61</v>
      </c>
      <c r="I264" s="138"/>
      <c r="J264" s="139">
        <f>ROUND(I264*H264,2)</f>
        <v>0</v>
      </c>
      <c r="K264" s="135" t="s">
        <v>3</v>
      </c>
      <c r="L264" s="33"/>
      <c r="M264" s="140" t="s">
        <v>3</v>
      </c>
      <c r="N264" s="141" t="s">
        <v>46</v>
      </c>
      <c r="P264" s="142">
        <f>O264*H264</f>
        <v>0</v>
      </c>
      <c r="Q264" s="142">
        <v>1.661E-2</v>
      </c>
      <c r="R264" s="142">
        <f>Q264*H264</f>
        <v>4.0297521000000005</v>
      </c>
      <c r="S264" s="142">
        <v>0</v>
      </c>
      <c r="T264" s="143">
        <f>S264*H264</f>
        <v>0</v>
      </c>
      <c r="AR264" s="144" t="s">
        <v>238</v>
      </c>
      <c r="AT264" s="144" t="s">
        <v>161</v>
      </c>
      <c r="AU264" s="144" t="s">
        <v>85</v>
      </c>
      <c r="AY264" s="17" t="s">
        <v>157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83</v>
      </c>
      <c r="BK264" s="145">
        <f>ROUND(I264*H264,2)</f>
        <v>0</v>
      </c>
      <c r="BL264" s="17" t="s">
        <v>238</v>
      </c>
      <c r="BM264" s="144" t="s">
        <v>458</v>
      </c>
    </row>
    <row r="265" spans="2:65" s="12" customFormat="1" x14ac:dyDescent="0.2">
      <c r="B265" s="150"/>
      <c r="D265" s="151" t="s">
        <v>169</v>
      </c>
      <c r="E265" s="152" t="s">
        <v>3</v>
      </c>
      <c r="F265" s="153" t="s">
        <v>459</v>
      </c>
      <c r="H265" s="152" t="s">
        <v>3</v>
      </c>
      <c r="I265" s="154"/>
      <c r="L265" s="150"/>
      <c r="M265" s="155"/>
      <c r="T265" s="156"/>
      <c r="AT265" s="152" t="s">
        <v>169</v>
      </c>
      <c r="AU265" s="152" t="s">
        <v>85</v>
      </c>
      <c r="AV265" s="12" t="s">
        <v>83</v>
      </c>
      <c r="AW265" s="12" t="s">
        <v>36</v>
      </c>
      <c r="AX265" s="12" t="s">
        <v>75</v>
      </c>
      <c r="AY265" s="152" t="s">
        <v>157</v>
      </c>
    </row>
    <row r="266" spans="2:65" s="13" customFormat="1" x14ac:dyDescent="0.2">
      <c r="B266" s="157"/>
      <c r="D266" s="151" t="s">
        <v>169</v>
      </c>
      <c r="E266" s="158" t="s">
        <v>3</v>
      </c>
      <c r="F266" s="159" t="s">
        <v>460</v>
      </c>
      <c r="H266" s="160">
        <v>242.61</v>
      </c>
      <c r="I266" s="161"/>
      <c r="L266" s="157"/>
      <c r="M266" s="162"/>
      <c r="T266" s="163"/>
      <c r="AT266" s="158" t="s">
        <v>169</v>
      </c>
      <c r="AU266" s="158" t="s">
        <v>85</v>
      </c>
      <c r="AV266" s="13" t="s">
        <v>85</v>
      </c>
      <c r="AW266" s="13" t="s">
        <v>36</v>
      </c>
      <c r="AX266" s="13" t="s">
        <v>83</v>
      </c>
      <c r="AY266" s="158" t="s">
        <v>157</v>
      </c>
    </row>
    <row r="267" spans="2:65" s="1" customFormat="1" ht="48.95" customHeight="1" x14ac:dyDescent="0.2">
      <c r="B267" s="132"/>
      <c r="C267" s="133" t="s">
        <v>461</v>
      </c>
      <c r="D267" s="133" t="s">
        <v>161</v>
      </c>
      <c r="E267" s="134" t="s">
        <v>462</v>
      </c>
      <c r="F267" s="135" t="s">
        <v>463</v>
      </c>
      <c r="G267" s="136" t="s">
        <v>164</v>
      </c>
      <c r="H267" s="137">
        <v>772.93</v>
      </c>
      <c r="I267" s="138"/>
      <c r="J267" s="139">
        <f>ROUND(I267*H267,2)</f>
        <v>0</v>
      </c>
      <c r="K267" s="135" t="s">
        <v>165</v>
      </c>
      <c r="L267" s="33"/>
      <c r="M267" s="140" t="s">
        <v>3</v>
      </c>
      <c r="N267" s="141" t="s">
        <v>46</v>
      </c>
      <c r="P267" s="142">
        <f>O267*H267</f>
        <v>0</v>
      </c>
      <c r="Q267" s="142">
        <v>0</v>
      </c>
      <c r="R267" s="142">
        <f>Q267*H267</f>
        <v>0</v>
      </c>
      <c r="S267" s="142">
        <v>1.7250000000000001E-2</v>
      </c>
      <c r="T267" s="143">
        <f>S267*H267</f>
        <v>13.333042499999999</v>
      </c>
      <c r="AR267" s="144" t="s">
        <v>238</v>
      </c>
      <c r="AT267" s="144" t="s">
        <v>161</v>
      </c>
      <c r="AU267" s="144" t="s">
        <v>85</v>
      </c>
      <c r="AY267" s="17" t="s">
        <v>157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83</v>
      </c>
      <c r="BK267" s="145">
        <f>ROUND(I267*H267,2)</f>
        <v>0</v>
      </c>
      <c r="BL267" s="17" t="s">
        <v>238</v>
      </c>
      <c r="BM267" s="144" t="s">
        <v>464</v>
      </c>
    </row>
    <row r="268" spans="2:65" s="1" customFormat="1" x14ac:dyDescent="0.2">
      <c r="B268" s="33"/>
      <c r="D268" s="146" t="s">
        <v>167</v>
      </c>
      <c r="F268" s="147" t="s">
        <v>465</v>
      </c>
      <c r="I268" s="148"/>
      <c r="L268" s="33"/>
      <c r="M268" s="149"/>
      <c r="T268" s="54"/>
      <c r="AT268" s="17" t="s">
        <v>167</v>
      </c>
      <c r="AU268" s="17" t="s">
        <v>85</v>
      </c>
    </row>
    <row r="269" spans="2:65" s="13" customFormat="1" x14ac:dyDescent="0.2">
      <c r="B269" s="157"/>
      <c r="D269" s="151" t="s">
        <v>169</v>
      </c>
      <c r="E269" s="158" t="s">
        <v>3</v>
      </c>
      <c r="F269" s="159" t="s">
        <v>466</v>
      </c>
      <c r="H269" s="160">
        <v>772.93</v>
      </c>
      <c r="I269" s="161"/>
      <c r="L269" s="157"/>
      <c r="M269" s="162"/>
      <c r="T269" s="163"/>
      <c r="AT269" s="158" t="s">
        <v>169</v>
      </c>
      <c r="AU269" s="158" t="s">
        <v>85</v>
      </c>
      <c r="AV269" s="13" t="s">
        <v>85</v>
      </c>
      <c r="AW269" s="13" t="s">
        <v>36</v>
      </c>
      <c r="AX269" s="13" t="s">
        <v>83</v>
      </c>
      <c r="AY269" s="158" t="s">
        <v>157</v>
      </c>
    </row>
    <row r="270" spans="2:65" s="1" customFormat="1" ht="37.700000000000003" customHeight="1" x14ac:dyDescent="0.2">
      <c r="B270" s="132"/>
      <c r="C270" s="133" t="s">
        <v>467</v>
      </c>
      <c r="D270" s="133" t="s">
        <v>161</v>
      </c>
      <c r="E270" s="134" t="s">
        <v>468</v>
      </c>
      <c r="F270" s="135" t="s">
        <v>469</v>
      </c>
      <c r="G270" s="136" t="s">
        <v>164</v>
      </c>
      <c r="H270" s="137">
        <v>320.3</v>
      </c>
      <c r="I270" s="138"/>
      <c r="J270" s="139">
        <f>ROUND(I270*H270,2)</f>
        <v>0</v>
      </c>
      <c r="K270" s="135" t="s">
        <v>165</v>
      </c>
      <c r="L270" s="33"/>
      <c r="M270" s="140" t="s">
        <v>3</v>
      </c>
      <c r="N270" s="141" t="s">
        <v>46</v>
      </c>
      <c r="P270" s="142">
        <f>O270*H270</f>
        <v>0</v>
      </c>
      <c r="Q270" s="142">
        <v>0</v>
      </c>
      <c r="R270" s="142">
        <f>Q270*H270</f>
        <v>0</v>
      </c>
      <c r="S270" s="142">
        <v>1.12E-2</v>
      </c>
      <c r="T270" s="143">
        <f>S270*H270</f>
        <v>3.5873599999999999</v>
      </c>
      <c r="AR270" s="144" t="s">
        <v>238</v>
      </c>
      <c r="AT270" s="144" t="s">
        <v>161</v>
      </c>
      <c r="AU270" s="144" t="s">
        <v>85</v>
      </c>
      <c r="AY270" s="17" t="s">
        <v>157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83</v>
      </c>
      <c r="BK270" s="145">
        <f>ROUND(I270*H270,2)</f>
        <v>0</v>
      </c>
      <c r="BL270" s="17" t="s">
        <v>238</v>
      </c>
      <c r="BM270" s="144" t="s">
        <v>470</v>
      </c>
    </row>
    <row r="271" spans="2:65" s="1" customFormat="1" x14ac:dyDescent="0.2">
      <c r="B271" s="33"/>
      <c r="D271" s="146" t="s">
        <v>167</v>
      </c>
      <c r="F271" s="147" t="s">
        <v>471</v>
      </c>
      <c r="I271" s="148"/>
      <c r="L271" s="33"/>
      <c r="M271" s="149"/>
      <c r="T271" s="54"/>
      <c r="AT271" s="17" t="s">
        <v>167</v>
      </c>
      <c r="AU271" s="17" t="s">
        <v>85</v>
      </c>
    </row>
    <row r="272" spans="2:65" s="13" customFormat="1" x14ac:dyDescent="0.2">
      <c r="B272" s="157"/>
      <c r="D272" s="151" t="s">
        <v>169</v>
      </c>
      <c r="E272" s="158" t="s">
        <v>3</v>
      </c>
      <c r="F272" s="159" t="s">
        <v>466</v>
      </c>
      <c r="H272" s="160">
        <v>772.93</v>
      </c>
      <c r="I272" s="161"/>
      <c r="L272" s="157"/>
      <c r="M272" s="162"/>
      <c r="T272" s="163"/>
      <c r="AT272" s="158" t="s">
        <v>169</v>
      </c>
      <c r="AU272" s="158" t="s">
        <v>85</v>
      </c>
      <c r="AV272" s="13" t="s">
        <v>85</v>
      </c>
      <c r="AW272" s="13" t="s">
        <v>36</v>
      </c>
      <c r="AX272" s="13" t="s">
        <v>75</v>
      </c>
      <c r="AY272" s="158" t="s">
        <v>157</v>
      </c>
    </row>
    <row r="273" spans="2:65" s="13" customFormat="1" x14ac:dyDescent="0.2">
      <c r="B273" s="157"/>
      <c r="D273" s="151" t="s">
        <v>169</v>
      </c>
      <c r="E273" s="158" t="s">
        <v>3</v>
      </c>
      <c r="F273" s="159" t="s">
        <v>472</v>
      </c>
      <c r="H273" s="160">
        <v>-452.63</v>
      </c>
      <c r="I273" s="161"/>
      <c r="L273" s="157"/>
      <c r="M273" s="162"/>
      <c r="T273" s="163"/>
      <c r="AT273" s="158" t="s">
        <v>169</v>
      </c>
      <c r="AU273" s="158" t="s">
        <v>85</v>
      </c>
      <c r="AV273" s="13" t="s">
        <v>85</v>
      </c>
      <c r="AW273" s="13" t="s">
        <v>36</v>
      </c>
      <c r="AX273" s="13" t="s">
        <v>75</v>
      </c>
      <c r="AY273" s="158" t="s">
        <v>157</v>
      </c>
    </row>
    <row r="274" spans="2:65" s="14" customFormat="1" x14ac:dyDescent="0.2">
      <c r="B274" s="164"/>
      <c r="D274" s="151" t="s">
        <v>169</v>
      </c>
      <c r="E274" s="165" t="s">
        <v>3</v>
      </c>
      <c r="F274" s="166" t="s">
        <v>176</v>
      </c>
      <c r="H274" s="167">
        <v>320.3</v>
      </c>
      <c r="I274" s="168"/>
      <c r="L274" s="164"/>
      <c r="M274" s="169"/>
      <c r="T274" s="170"/>
      <c r="AT274" s="165" t="s">
        <v>169</v>
      </c>
      <c r="AU274" s="165" t="s">
        <v>85</v>
      </c>
      <c r="AV274" s="14" t="s">
        <v>160</v>
      </c>
      <c r="AW274" s="14" t="s">
        <v>36</v>
      </c>
      <c r="AX274" s="14" t="s">
        <v>83</v>
      </c>
      <c r="AY274" s="165" t="s">
        <v>157</v>
      </c>
    </row>
    <row r="275" spans="2:65" s="1" customFormat="1" ht="37.700000000000003" customHeight="1" x14ac:dyDescent="0.2">
      <c r="B275" s="132"/>
      <c r="C275" s="133" t="s">
        <v>473</v>
      </c>
      <c r="D275" s="133" t="s">
        <v>161</v>
      </c>
      <c r="E275" s="134" t="s">
        <v>474</v>
      </c>
      <c r="F275" s="135" t="s">
        <v>475</v>
      </c>
      <c r="G275" s="136" t="s">
        <v>164</v>
      </c>
      <c r="H275" s="137">
        <v>372.53</v>
      </c>
      <c r="I275" s="138"/>
      <c r="J275" s="139">
        <f>ROUND(I275*H275,2)</f>
        <v>0</v>
      </c>
      <c r="K275" s="135" t="s">
        <v>165</v>
      </c>
      <c r="L275" s="33"/>
      <c r="M275" s="140" t="s">
        <v>3</v>
      </c>
      <c r="N275" s="141" t="s">
        <v>46</v>
      </c>
      <c r="P275" s="142">
        <f>O275*H275</f>
        <v>0</v>
      </c>
      <c r="Q275" s="142">
        <v>1.25E-3</v>
      </c>
      <c r="R275" s="142">
        <f>Q275*H275</f>
        <v>0.46566249999999998</v>
      </c>
      <c r="S275" s="142">
        <v>0</v>
      </c>
      <c r="T275" s="143">
        <f>S275*H275</f>
        <v>0</v>
      </c>
      <c r="AR275" s="144" t="s">
        <v>238</v>
      </c>
      <c r="AT275" s="144" t="s">
        <v>161</v>
      </c>
      <c r="AU275" s="144" t="s">
        <v>85</v>
      </c>
      <c r="AY275" s="17" t="s">
        <v>157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7" t="s">
        <v>83</v>
      </c>
      <c r="BK275" s="145">
        <f>ROUND(I275*H275,2)</f>
        <v>0</v>
      </c>
      <c r="BL275" s="17" t="s">
        <v>238</v>
      </c>
      <c r="BM275" s="144" t="s">
        <v>476</v>
      </c>
    </row>
    <row r="276" spans="2:65" s="1" customFormat="1" x14ac:dyDescent="0.2">
      <c r="B276" s="33"/>
      <c r="D276" s="146" t="s">
        <v>167</v>
      </c>
      <c r="F276" s="147" t="s">
        <v>477</v>
      </c>
      <c r="I276" s="148"/>
      <c r="L276" s="33"/>
      <c r="M276" s="149"/>
      <c r="T276" s="54"/>
      <c r="AT276" s="17" t="s">
        <v>167</v>
      </c>
      <c r="AU276" s="17" t="s">
        <v>85</v>
      </c>
    </row>
    <row r="277" spans="2:65" s="12" customFormat="1" x14ac:dyDescent="0.2">
      <c r="B277" s="150"/>
      <c r="D277" s="151" t="s">
        <v>169</v>
      </c>
      <c r="E277" s="152" t="s">
        <v>3</v>
      </c>
      <c r="F277" s="153" t="s">
        <v>478</v>
      </c>
      <c r="H277" s="152" t="s">
        <v>3</v>
      </c>
      <c r="I277" s="154"/>
      <c r="L277" s="150"/>
      <c r="M277" s="155"/>
      <c r="T277" s="156"/>
      <c r="AT277" s="152" t="s">
        <v>169</v>
      </c>
      <c r="AU277" s="152" t="s">
        <v>85</v>
      </c>
      <c r="AV277" s="12" t="s">
        <v>83</v>
      </c>
      <c r="AW277" s="12" t="s">
        <v>36</v>
      </c>
      <c r="AX277" s="12" t="s">
        <v>75</v>
      </c>
      <c r="AY277" s="152" t="s">
        <v>157</v>
      </c>
    </row>
    <row r="278" spans="2:65" s="13" customFormat="1" x14ac:dyDescent="0.2">
      <c r="B278" s="157"/>
      <c r="D278" s="151" t="s">
        <v>169</v>
      </c>
      <c r="E278" s="158" t="s">
        <v>3</v>
      </c>
      <c r="F278" s="159" t="s">
        <v>479</v>
      </c>
      <c r="H278" s="160">
        <v>322.12</v>
      </c>
      <c r="I278" s="161"/>
      <c r="L278" s="157"/>
      <c r="M278" s="162"/>
      <c r="T278" s="163"/>
      <c r="AT278" s="158" t="s">
        <v>169</v>
      </c>
      <c r="AU278" s="158" t="s">
        <v>85</v>
      </c>
      <c r="AV278" s="13" t="s">
        <v>85</v>
      </c>
      <c r="AW278" s="13" t="s">
        <v>36</v>
      </c>
      <c r="AX278" s="13" t="s">
        <v>75</v>
      </c>
      <c r="AY278" s="158" t="s">
        <v>157</v>
      </c>
    </row>
    <row r="279" spans="2:65" s="12" customFormat="1" x14ac:dyDescent="0.2">
      <c r="B279" s="150"/>
      <c r="D279" s="151" t="s">
        <v>169</v>
      </c>
      <c r="E279" s="152" t="s">
        <v>3</v>
      </c>
      <c r="F279" s="153" t="s">
        <v>480</v>
      </c>
      <c r="H279" s="152" t="s">
        <v>3</v>
      </c>
      <c r="I279" s="154"/>
      <c r="L279" s="150"/>
      <c r="M279" s="155"/>
      <c r="T279" s="156"/>
      <c r="AT279" s="152" t="s">
        <v>169</v>
      </c>
      <c r="AU279" s="152" t="s">
        <v>85</v>
      </c>
      <c r="AV279" s="12" t="s">
        <v>83</v>
      </c>
      <c r="AW279" s="12" t="s">
        <v>36</v>
      </c>
      <c r="AX279" s="12" t="s">
        <v>75</v>
      </c>
      <c r="AY279" s="152" t="s">
        <v>157</v>
      </c>
    </row>
    <row r="280" spans="2:65" s="13" customFormat="1" x14ac:dyDescent="0.2">
      <c r="B280" s="157"/>
      <c r="D280" s="151" t="s">
        <v>169</v>
      </c>
      <c r="E280" s="158" t="s">
        <v>3</v>
      </c>
      <c r="F280" s="159" t="s">
        <v>481</v>
      </c>
      <c r="H280" s="160">
        <v>50.41</v>
      </c>
      <c r="I280" s="161"/>
      <c r="L280" s="157"/>
      <c r="M280" s="162"/>
      <c r="T280" s="163"/>
      <c r="AT280" s="158" t="s">
        <v>169</v>
      </c>
      <c r="AU280" s="158" t="s">
        <v>85</v>
      </c>
      <c r="AV280" s="13" t="s">
        <v>85</v>
      </c>
      <c r="AW280" s="13" t="s">
        <v>36</v>
      </c>
      <c r="AX280" s="13" t="s">
        <v>75</v>
      </c>
      <c r="AY280" s="158" t="s">
        <v>157</v>
      </c>
    </row>
    <row r="281" spans="2:65" s="14" customFormat="1" x14ac:dyDescent="0.2">
      <c r="B281" s="164"/>
      <c r="D281" s="151" t="s">
        <v>169</v>
      </c>
      <c r="E281" s="165" t="s">
        <v>3</v>
      </c>
      <c r="F281" s="166" t="s">
        <v>176</v>
      </c>
      <c r="H281" s="167">
        <v>372.53</v>
      </c>
      <c r="I281" s="168"/>
      <c r="L281" s="164"/>
      <c r="M281" s="169"/>
      <c r="T281" s="170"/>
      <c r="AT281" s="165" t="s">
        <v>169</v>
      </c>
      <c r="AU281" s="165" t="s">
        <v>85</v>
      </c>
      <c r="AV281" s="14" t="s">
        <v>160</v>
      </c>
      <c r="AW281" s="14" t="s">
        <v>36</v>
      </c>
      <c r="AX281" s="14" t="s">
        <v>83</v>
      </c>
      <c r="AY281" s="165" t="s">
        <v>157</v>
      </c>
    </row>
    <row r="282" spans="2:65" s="1" customFormat="1" ht="24.2" customHeight="1" x14ac:dyDescent="0.2">
      <c r="B282" s="132"/>
      <c r="C282" s="171" t="s">
        <v>482</v>
      </c>
      <c r="D282" s="171" t="s">
        <v>205</v>
      </c>
      <c r="E282" s="172" t="s">
        <v>483</v>
      </c>
      <c r="F282" s="173" t="s">
        <v>484</v>
      </c>
      <c r="G282" s="174" t="s">
        <v>164</v>
      </c>
      <c r="H282" s="175">
        <v>391.15699999999998</v>
      </c>
      <c r="I282" s="176"/>
      <c r="J282" s="177">
        <f>ROUND(I282*H282,2)</f>
        <v>0</v>
      </c>
      <c r="K282" s="173" t="s">
        <v>165</v>
      </c>
      <c r="L282" s="178"/>
      <c r="M282" s="179" t="s">
        <v>3</v>
      </c>
      <c r="N282" s="180" t="s">
        <v>46</v>
      </c>
      <c r="P282" s="142">
        <f>O282*H282</f>
        <v>0</v>
      </c>
      <c r="Q282" s="142">
        <v>8.0000000000000002E-3</v>
      </c>
      <c r="R282" s="142">
        <f>Q282*H282</f>
        <v>3.1292559999999998</v>
      </c>
      <c r="S282" s="142">
        <v>0</v>
      </c>
      <c r="T282" s="143">
        <f>S282*H282</f>
        <v>0</v>
      </c>
      <c r="AR282" s="144" t="s">
        <v>339</v>
      </c>
      <c r="AT282" s="144" t="s">
        <v>205</v>
      </c>
      <c r="AU282" s="144" t="s">
        <v>85</v>
      </c>
      <c r="AY282" s="17" t="s">
        <v>157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7" t="s">
        <v>83</v>
      </c>
      <c r="BK282" s="145">
        <f>ROUND(I282*H282,2)</f>
        <v>0</v>
      </c>
      <c r="BL282" s="17" t="s">
        <v>238</v>
      </c>
      <c r="BM282" s="144" t="s">
        <v>485</v>
      </c>
    </row>
    <row r="283" spans="2:65" s="13" customFormat="1" x14ac:dyDescent="0.2">
      <c r="B283" s="157"/>
      <c r="D283" s="151" t="s">
        <v>169</v>
      </c>
      <c r="F283" s="159" t="s">
        <v>486</v>
      </c>
      <c r="H283" s="160">
        <v>391.15699999999998</v>
      </c>
      <c r="I283" s="161"/>
      <c r="L283" s="157"/>
      <c r="M283" s="162"/>
      <c r="T283" s="163"/>
      <c r="AT283" s="158" t="s">
        <v>169</v>
      </c>
      <c r="AU283" s="158" t="s">
        <v>85</v>
      </c>
      <c r="AV283" s="13" t="s">
        <v>85</v>
      </c>
      <c r="AW283" s="13" t="s">
        <v>4</v>
      </c>
      <c r="AX283" s="13" t="s">
        <v>83</v>
      </c>
      <c r="AY283" s="158" t="s">
        <v>157</v>
      </c>
    </row>
    <row r="284" spans="2:65" s="1" customFormat="1" ht="24.2" customHeight="1" x14ac:dyDescent="0.2">
      <c r="B284" s="132"/>
      <c r="C284" s="133" t="s">
        <v>487</v>
      </c>
      <c r="D284" s="133" t="s">
        <v>161</v>
      </c>
      <c r="E284" s="134" t="s">
        <v>488</v>
      </c>
      <c r="F284" s="135" t="s">
        <v>489</v>
      </c>
      <c r="G284" s="136" t="s">
        <v>164</v>
      </c>
      <c r="H284" s="137">
        <v>452.63</v>
      </c>
      <c r="I284" s="138"/>
      <c r="J284" s="139">
        <f>ROUND(I284*H284,2)</f>
        <v>0</v>
      </c>
      <c r="K284" s="135" t="s">
        <v>165</v>
      </c>
      <c r="L284" s="33"/>
      <c r="M284" s="140" t="s">
        <v>3</v>
      </c>
      <c r="N284" s="141" t="s">
        <v>46</v>
      </c>
      <c r="P284" s="142">
        <f>O284*H284</f>
        <v>0</v>
      </c>
      <c r="Q284" s="142">
        <v>0</v>
      </c>
      <c r="R284" s="142">
        <f>Q284*H284</f>
        <v>0</v>
      </c>
      <c r="S284" s="142">
        <v>1.0489999999999999E-2</v>
      </c>
      <c r="T284" s="143">
        <f>S284*H284</f>
        <v>4.7480886999999994</v>
      </c>
      <c r="AR284" s="144" t="s">
        <v>238</v>
      </c>
      <c r="AT284" s="144" t="s">
        <v>161</v>
      </c>
      <c r="AU284" s="144" t="s">
        <v>85</v>
      </c>
      <c r="AY284" s="17" t="s">
        <v>157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83</v>
      </c>
      <c r="BK284" s="145">
        <f>ROUND(I284*H284,2)</f>
        <v>0</v>
      </c>
      <c r="BL284" s="17" t="s">
        <v>238</v>
      </c>
      <c r="BM284" s="144" t="s">
        <v>490</v>
      </c>
    </row>
    <row r="285" spans="2:65" s="1" customFormat="1" x14ac:dyDescent="0.2">
      <c r="B285" s="33"/>
      <c r="D285" s="146" t="s">
        <v>167</v>
      </c>
      <c r="F285" s="147" t="s">
        <v>491</v>
      </c>
      <c r="I285" s="148"/>
      <c r="L285" s="33"/>
      <c r="M285" s="149"/>
      <c r="T285" s="54"/>
      <c r="AT285" s="17" t="s">
        <v>167</v>
      </c>
      <c r="AU285" s="17" t="s">
        <v>85</v>
      </c>
    </row>
    <row r="286" spans="2:65" s="13" customFormat="1" x14ac:dyDescent="0.2">
      <c r="B286" s="157"/>
      <c r="D286" s="151" t="s">
        <v>169</v>
      </c>
      <c r="E286" s="158" t="s">
        <v>3</v>
      </c>
      <c r="F286" s="159" t="s">
        <v>492</v>
      </c>
      <c r="H286" s="160">
        <v>452.63</v>
      </c>
      <c r="I286" s="161"/>
      <c r="L286" s="157"/>
      <c r="M286" s="162"/>
      <c r="T286" s="163"/>
      <c r="AT286" s="158" t="s">
        <v>169</v>
      </c>
      <c r="AU286" s="158" t="s">
        <v>85</v>
      </c>
      <c r="AV286" s="13" t="s">
        <v>85</v>
      </c>
      <c r="AW286" s="13" t="s">
        <v>36</v>
      </c>
      <c r="AX286" s="13" t="s">
        <v>83</v>
      </c>
      <c r="AY286" s="158" t="s">
        <v>157</v>
      </c>
    </row>
    <row r="287" spans="2:65" s="1" customFormat="1" ht="66.75" customHeight="1" x14ac:dyDescent="0.2">
      <c r="B287" s="132"/>
      <c r="C287" s="133" t="s">
        <v>493</v>
      </c>
      <c r="D287" s="133" t="s">
        <v>161</v>
      </c>
      <c r="E287" s="134" t="s">
        <v>494</v>
      </c>
      <c r="F287" s="135" t="s">
        <v>495</v>
      </c>
      <c r="G287" s="136" t="s">
        <v>325</v>
      </c>
      <c r="H287" s="137">
        <v>36.981999999999999</v>
      </c>
      <c r="I287" s="138"/>
      <c r="J287" s="139">
        <f>ROUND(I287*H287,2)</f>
        <v>0</v>
      </c>
      <c r="K287" s="135" t="s">
        <v>165</v>
      </c>
      <c r="L287" s="33"/>
      <c r="M287" s="140" t="s">
        <v>3</v>
      </c>
      <c r="N287" s="141" t="s">
        <v>46</v>
      </c>
      <c r="P287" s="142">
        <f>O287*H287</f>
        <v>0</v>
      </c>
      <c r="Q287" s="142">
        <v>0</v>
      </c>
      <c r="R287" s="142">
        <f>Q287*H287</f>
        <v>0</v>
      </c>
      <c r="S287" s="142">
        <v>0</v>
      </c>
      <c r="T287" s="143">
        <f>S287*H287</f>
        <v>0</v>
      </c>
      <c r="AR287" s="144" t="s">
        <v>238</v>
      </c>
      <c r="AT287" s="144" t="s">
        <v>161</v>
      </c>
      <c r="AU287" s="144" t="s">
        <v>85</v>
      </c>
      <c r="AY287" s="17" t="s">
        <v>157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7" t="s">
        <v>83</v>
      </c>
      <c r="BK287" s="145">
        <f>ROUND(I287*H287,2)</f>
        <v>0</v>
      </c>
      <c r="BL287" s="17" t="s">
        <v>238</v>
      </c>
      <c r="BM287" s="144" t="s">
        <v>496</v>
      </c>
    </row>
    <row r="288" spans="2:65" s="1" customFormat="1" x14ac:dyDescent="0.2">
      <c r="B288" s="33"/>
      <c r="D288" s="146" t="s">
        <v>167</v>
      </c>
      <c r="F288" s="147" t="s">
        <v>497</v>
      </c>
      <c r="I288" s="148"/>
      <c r="L288" s="33"/>
      <c r="M288" s="149"/>
      <c r="T288" s="54"/>
      <c r="AT288" s="17" t="s">
        <v>167</v>
      </c>
      <c r="AU288" s="17" t="s">
        <v>85</v>
      </c>
    </row>
    <row r="289" spans="2:65" s="11" customFormat="1" ht="22.7" customHeight="1" x14ac:dyDescent="0.2">
      <c r="B289" s="120"/>
      <c r="D289" s="121" t="s">
        <v>74</v>
      </c>
      <c r="E289" s="130" t="s">
        <v>498</v>
      </c>
      <c r="F289" s="130" t="s">
        <v>499</v>
      </c>
      <c r="I289" s="123"/>
      <c r="J289" s="131">
        <f>BK289</f>
        <v>0</v>
      </c>
      <c r="L289" s="120"/>
      <c r="M289" s="125"/>
      <c r="P289" s="126">
        <f>SUM(P290:P344)</f>
        <v>0</v>
      </c>
      <c r="R289" s="126">
        <f>SUM(R290:R344)</f>
        <v>0.1956</v>
      </c>
      <c r="T289" s="127">
        <f>SUM(T290:T344)</f>
        <v>2.3272210800000002</v>
      </c>
      <c r="AR289" s="121" t="s">
        <v>85</v>
      </c>
      <c r="AT289" s="128" t="s">
        <v>74</v>
      </c>
      <c r="AU289" s="128" t="s">
        <v>83</v>
      </c>
      <c r="AY289" s="121" t="s">
        <v>157</v>
      </c>
      <c r="BK289" s="129">
        <f>SUM(BK290:BK344)</f>
        <v>0</v>
      </c>
    </row>
    <row r="290" spans="2:65" s="1" customFormat="1" ht="16.5" customHeight="1" x14ac:dyDescent="0.2">
      <c r="B290" s="132"/>
      <c r="C290" s="133" t="s">
        <v>500</v>
      </c>
      <c r="D290" s="133" t="s">
        <v>161</v>
      </c>
      <c r="E290" s="134" t="s">
        <v>501</v>
      </c>
      <c r="F290" s="135" t="s">
        <v>502</v>
      </c>
      <c r="G290" s="136" t="s">
        <v>164</v>
      </c>
      <c r="H290" s="137">
        <v>52.646000000000001</v>
      </c>
      <c r="I290" s="138"/>
      <c r="J290" s="139">
        <f>ROUND(I290*H290,2)</f>
        <v>0</v>
      </c>
      <c r="K290" s="135" t="s">
        <v>165</v>
      </c>
      <c r="L290" s="33"/>
      <c r="M290" s="140" t="s">
        <v>3</v>
      </c>
      <c r="N290" s="141" t="s">
        <v>46</v>
      </c>
      <c r="P290" s="142">
        <f>O290*H290</f>
        <v>0</v>
      </c>
      <c r="Q290" s="142">
        <v>0</v>
      </c>
      <c r="R290" s="142">
        <f>Q290*H290</f>
        <v>0</v>
      </c>
      <c r="S290" s="142">
        <v>1.098E-2</v>
      </c>
      <c r="T290" s="143">
        <f>S290*H290</f>
        <v>0.57805308</v>
      </c>
      <c r="AR290" s="144" t="s">
        <v>238</v>
      </c>
      <c r="AT290" s="144" t="s">
        <v>161</v>
      </c>
      <c r="AU290" s="144" t="s">
        <v>85</v>
      </c>
      <c r="AY290" s="17" t="s">
        <v>157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83</v>
      </c>
      <c r="BK290" s="145">
        <f>ROUND(I290*H290,2)</f>
        <v>0</v>
      </c>
      <c r="BL290" s="17" t="s">
        <v>238</v>
      </c>
      <c r="BM290" s="144" t="s">
        <v>503</v>
      </c>
    </row>
    <row r="291" spans="2:65" s="1" customFormat="1" x14ac:dyDescent="0.2">
      <c r="B291" s="33"/>
      <c r="D291" s="146" t="s">
        <v>167</v>
      </c>
      <c r="F291" s="147" t="s">
        <v>504</v>
      </c>
      <c r="I291" s="148"/>
      <c r="L291" s="33"/>
      <c r="M291" s="149"/>
      <c r="T291" s="54"/>
      <c r="AT291" s="17" t="s">
        <v>167</v>
      </c>
      <c r="AU291" s="17" t="s">
        <v>85</v>
      </c>
    </row>
    <row r="292" spans="2:65" s="13" customFormat="1" x14ac:dyDescent="0.2">
      <c r="B292" s="157"/>
      <c r="D292" s="151" t="s">
        <v>169</v>
      </c>
      <c r="E292" s="158" t="s">
        <v>3</v>
      </c>
      <c r="F292" s="159" t="s">
        <v>505</v>
      </c>
      <c r="H292" s="160">
        <v>52.646000000000001</v>
      </c>
      <c r="I292" s="161"/>
      <c r="L292" s="157"/>
      <c r="M292" s="162"/>
      <c r="T292" s="163"/>
      <c r="AT292" s="158" t="s">
        <v>169</v>
      </c>
      <c r="AU292" s="158" t="s">
        <v>85</v>
      </c>
      <c r="AV292" s="13" t="s">
        <v>85</v>
      </c>
      <c r="AW292" s="13" t="s">
        <v>36</v>
      </c>
      <c r="AX292" s="13" t="s">
        <v>83</v>
      </c>
      <c r="AY292" s="158" t="s">
        <v>157</v>
      </c>
    </row>
    <row r="293" spans="2:65" s="1" customFormat="1" ht="24.2" customHeight="1" x14ac:dyDescent="0.2">
      <c r="B293" s="132"/>
      <c r="C293" s="133" t="s">
        <v>506</v>
      </c>
      <c r="D293" s="133" t="s">
        <v>161</v>
      </c>
      <c r="E293" s="134" t="s">
        <v>507</v>
      </c>
      <c r="F293" s="135" t="s">
        <v>508</v>
      </c>
      <c r="G293" s="136" t="s">
        <v>164</v>
      </c>
      <c r="H293" s="137">
        <v>52.646000000000001</v>
      </c>
      <c r="I293" s="138"/>
      <c r="J293" s="139">
        <f>ROUND(I293*H293,2)</f>
        <v>0</v>
      </c>
      <c r="K293" s="135" t="s">
        <v>165</v>
      </c>
      <c r="L293" s="33"/>
      <c r="M293" s="140" t="s">
        <v>3</v>
      </c>
      <c r="N293" s="141" t="s">
        <v>46</v>
      </c>
      <c r="P293" s="142">
        <f>O293*H293</f>
        <v>0</v>
      </c>
      <c r="Q293" s="142">
        <v>0</v>
      </c>
      <c r="R293" s="142">
        <f>Q293*H293</f>
        <v>0</v>
      </c>
      <c r="S293" s="142">
        <v>8.0000000000000002E-3</v>
      </c>
      <c r="T293" s="143">
        <f>S293*H293</f>
        <v>0.42116800000000004</v>
      </c>
      <c r="AR293" s="144" t="s">
        <v>238</v>
      </c>
      <c r="AT293" s="144" t="s">
        <v>161</v>
      </c>
      <c r="AU293" s="144" t="s">
        <v>85</v>
      </c>
      <c r="AY293" s="17" t="s">
        <v>157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7" t="s">
        <v>83</v>
      </c>
      <c r="BK293" s="145">
        <f>ROUND(I293*H293,2)</f>
        <v>0</v>
      </c>
      <c r="BL293" s="17" t="s">
        <v>238</v>
      </c>
      <c r="BM293" s="144" t="s">
        <v>509</v>
      </c>
    </row>
    <row r="294" spans="2:65" s="1" customFormat="1" x14ac:dyDescent="0.2">
      <c r="B294" s="33"/>
      <c r="D294" s="146" t="s">
        <v>167</v>
      </c>
      <c r="F294" s="147" t="s">
        <v>510</v>
      </c>
      <c r="I294" s="148"/>
      <c r="L294" s="33"/>
      <c r="M294" s="149"/>
      <c r="T294" s="54"/>
      <c r="AT294" s="17" t="s">
        <v>167</v>
      </c>
      <c r="AU294" s="17" t="s">
        <v>85</v>
      </c>
    </row>
    <row r="295" spans="2:65" s="1" customFormat="1" ht="37.700000000000003" customHeight="1" x14ac:dyDescent="0.2">
      <c r="B295" s="132"/>
      <c r="C295" s="133" t="s">
        <v>511</v>
      </c>
      <c r="D295" s="133" t="s">
        <v>161</v>
      </c>
      <c r="E295" s="134" t="s">
        <v>512</v>
      </c>
      <c r="F295" s="135" t="s">
        <v>513</v>
      </c>
      <c r="G295" s="136" t="s">
        <v>201</v>
      </c>
      <c r="H295" s="137">
        <v>4</v>
      </c>
      <c r="I295" s="138"/>
      <c r="J295" s="139">
        <f>ROUND(I295*H295,2)</f>
        <v>0</v>
      </c>
      <c r="K295" s="135" t="s">
        <v>165</v>
      </c>
      <c r="L295" s="33"/>
      <c r="M295" s="140" t="s">
        <v>3</v>
      </c>
      <c r="N295" s="141" t="s">
        <v>46</v>
      </c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AR295" s="144" t="s">
        <v>238</v>
      </c>
      <c r="AT295" s="144" t="s">
        <v>161</v>
      </c>
      <c r="AU295" s="144" t="s">
        <v>85</v>
      </c>
      <c r="AY295" s="17" t="s">
        <v>157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7" t="s">
        <v>83</v>
      </c>
      <c r="BK295" s="145">
        <f>ROUND(I295*H295,2)</f>
        <v>0</v>
      </c>
      <c r="BL295" s="17" t="s">
        <v>238</v>
      </c>
      <c r="BM295" s="144" t="s">
        <v>514</v>
      </c>
    </row>
    <row r="296" spans="2:65" s="1" customFormat="1" x14ac:dyDescent="0.2">
      <c r="B296" s="33"/>
      <c r="D296" s="146" t="s">
        <v>167</v>
      </c>
      <c r="F296" s="147" t="s">
        <v>515</v>
      </c>
      <c r="I296" s="148"/>
      <c r="L296" s="33"/>
      <c r="M296" s="149"/>
      <c r="T296" s="54"/>
      <c r="AT296" s="17" t="s">
        <v>167</v>
      </c>
      <c r="AU296" s="17" t="s">
        <v>85</v>
      </c>
    </row>
    <row r="297" spans="2:65" s="12" customFormat="1" x14ac:dyDescent="0.2">
      <c r="B297" s="150"/>
      <c r="D297" s="151" t="s">
        <v>169</v>
      </c>
      <c r="E297" s="152" t="s">
        <v>3</v>
      </c>
      <c r="F297" s="153" t="s">
        <v>74</v>
      </c>
      <c r="H297" s="152" t="s">
        <v>3</v>
      </c>
      <c r="I297" s="154"/>
      <c r="L297" s="150"/>
      <c r="M297" s="155"/>
      <c r="T297" s="156"/>
      <c r="AT297" s="152" t="s">
        <v>169</v>
      </c>
      <c r="AU297" s="152" t="s">
        <v>85</v>
      </c>
      <c r="AV297" s="12" t="s">
        <v>83</v>
      </c>
      <c r="AW297" s="12" t="s">
        <v>36</v>
      </c>
      <c r="AX297" s="12" t="s">
        <v>75</v>
      </c>
      <c r="AY297" s="152" t="s">
        <v>157</v>
      </c>
    </row>
    <row r="298" spans="2:65" s="13" customFormat="1" x14ac:dyDescent="0.2">
      <c r="B298" s="157"/>
      <c r="D298" s="151" t="s">
        <v>169</v>
      </c>
      <c r="E298" s="158" t="s">
        <v>3</v>
      </c>
      <c r="F298" s="159" t="s">
        <v>85</v>
      </c>
      <c r="H298" s="160">
        <v>2</v>
      </c>
      <c r="I298" s="161"/>
      <c r="L298" s="157"/>
      <c r="M298" s="162"/>
      <c r="T298" s="163"/>
      <c r="AT298" s="158" t="s">
        <v>169</v>
      </c>
      <c r="AU298" s="158" t="s">
        <v>85</v>
      </c>
      <c r="AV298" s="13" t="s">
        <v>85</v>
      </c>
      <c r="AW298" s="13" t="s">
        <v>36</v>
      </c>
      <c r="AX298" s="13" t="s">
        <v>75</v>
      </c>
      <c r="AY298" s="158" t="s">
        <v>157</v>
      </c>
    </row>
    <row r="299" spans="2:65" s="12" customFormat="1" x14ac:dyDescent="0.2">
      <c r="B299" s="150"/>
      <c r="D299" s="151" t="s">
        <v>169</v>
      </c>
      <c r="E299" s="152" t="s">
        <v>3</v>
      </c>
      <c r="F299" s="153" t="s">
        <v>516</v>
      </c>
      <c r="H299" s="152" t="s">
        <v>3</v>
      </c>
      <c r="I299" s="154"/>
      <c r="L299" s="150"/>
      <c r="M299" s="155"/>
      <c r="T299" s="156"/>
      <c r="AT299" s="152" t="s">
        <v>169</v>
      </c>
      <c r="AU299" s="152" t="s">
        <v>85</v>
      </c>
      <c r="AV299" s="12" t="s">
        <v>83</v>
      </c>
      <c r="AW299" s="12" t="s">
        <v>36</v>
      </c>
      <c r="AX299" s="12" t="s">
        <v>75</v>
      </c>
      <c r="AY299" s="152" t="s">
        <v>157</v>
      </c>
    </row>
    <row r="300" spans="2:65" s="13" customFormat="1" x14ac:dyDescent="0.2">
      <c r="B300" s="157"/>
      <c r="D300" s="151" t="s">
        <v>169</v>
      </c>
      <c r="E300" s="158" t="s">
        <v>3</v>
      </c>
      <c r="F300" s="159" t="s">
        <v>85</v>
      </c>
      <c r="H300" s="160">
        <v>2</v>
      </c>
      <c r="I300" s="161"/>
      <c r="L300" s="157"/>
      <c r="M300" s="162"/>
      <c r="T300" s="163"/>
      <c r="AT300" s="158" t="s">
        <v>169</v>
      </c>
      <c r="AU300" s="158" t="s">
        <v>85</v>
      </c>
      <c r="AV300" s="13" t="s">
        <v>85</v>
      </c>
      <c r="AW300" s="13" t="s">
        <v>36</v>
      </c>
      <c r="AX300" s="13" t="s">
        <v>75</v>
      </c>
      <c r="AY300" s="158" t="s">
        <v>157</v>
      </c>
    </row>
    <row r="301" spans="2:65" s="14" customFormat="1" x14ac:dyDescent="0.2">
      <c r="B301" s="164"/>
      <c r="D301" s="151" t="s">
        <v>169</v>
      </c>
      <c r="E301" s="165" t="s">
        <v>3</v>
      </c>
      <c r="F301" s="166" t="s">
        <v>176</v>
      </c>
      <c r="H301" s="167">
        <v>4</v>
      </c>
      <c r="I301" s="168"/>
      <c r="L301" s="164"/>
      <c r="M301" s="169"/>
      <c r="T301" s="170"/>
      <c r="AT301" s="165" t="s">
        <v>169</v>
      </c>
      <c r="AU301" s="165" t="s">
        <v>85</v>
      </c>
      <c r="AV301" s="14" t="s">
        <v>160</v>
      </c>
      <c r="AW301" s="14" t="s">
        <v>36</v>
      </c>
      <c r="AX301" s="14" t="s">
        <v>83</v>
      </c>
      <c r="AY301" s="165" t="s">
        <v>157</v>
      </c>
    </row>
    <row r="302" spans="2:65" s="1" customFormat="1" ht="33" customHeight="1" x14ac:dyDescent="0.2">
      <c r="B302" s="132"/>
      <c r="C302" s="171" t="s">
        <v>517</v>
      </c>
      <c r="D302" s="171" t="s">
        <v>205</v>
      </c>
      <c r="E302" s="172" t="s">
        <v>518</v>
      </c>
      <c r="F302" s="173" t="s">
        <v>519</v>
      </c>
      <c r="G302" s="174" t="s">
        <v>201</v>
      </c>
      <c r="H302" s="175">
        <v>4</v>
      </c>
      <c r="I302" s="176"/>
      <c r="J302" s="177">
        <f>ROUND(I302*H302,2)</f>
        <v>0</v>
      </c>
      <c r="K302" s="173" t="s">
        <v>165</v>
      </c>
      <c r="L302" s="178"/>
      <c r="M302" s="179" t="s">
        <v>3</v>
      </c>
      <c r="N302" s="180" t="s">
        <v>46</v>
      </c>
      <c r="P302" s="142">
        <f>O302*H302</f>
        <v>0</v>
      </c>
      <c r="Q302" s="142">
        <v>1.95E-2</v>
      </c>
      <c r="R302" s="142">
        <f>Q302*H302</f>
        <v>7.8E-2</v>
      </c>
      <c r="S302" s="142">
        <v>0</v>
      </c>
      <c r="T302" s="143">
        <f>S302*H302</f>
        <v>0</v>
      </c>
      <c r="AR302" s="144" t="s">
        <v>339</v>
      </c>
      <c r="AT302" s="144" t="s">
        <v>205</v>
      </c>
      <c r="AU302" s="144" t="s">
        <v>85</v>
      </c>
      <c r="AY302" s="17" t="s">
        <v>157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7" t="s">
        <v>83</v>
      </c>
      <c r="BK302" s="145">
        <f>ROUND(I302*H302,2)</f>
        <v>0</v>
      </c>
      <c r="BL302" s="17" t="s">
        <v>238</v>
      </c>
      <c r="BM302" s="144" t="s">
        <v>520</v>
      </c>
    </row>
    <row r="303" spans="2:65" s="12" customFormat="1" x14ac:dyDescent="0.2">
      <c r="B303" s="150"/>
      <c r="D303" s="151" t="s">
        <v>169</v>
      </c>
      <c r="E303" s="152" t="s">
        <v>3</v>
      </c>
      <c r="F303" s="153" t="s">
        <v>74</v>
      </c>
      <c r="H303" s="152" t="s">
        <v>3</v>
      </c>
      <c r="I303" s="154"/>
      <c r="L303" s="150"/>
      <c r="M303" s="155"/>
      <c r="T303" s="156"/>
      <c r="AT303" s="152" t="s">
        <v>169</v>
      </c>
      <c r="AU303" s="152" t="s">
        <v>85</v>
      </c>
      <c r="AV303" s="12" t="s">
        <v>83</v>
      </c>
      <c r="AW303" s="12" t="s">
        <v>36</v>
      </c>
      <c r="AX303" s="12" t="s">
        <v>75</v>
      </c>
      <c r="AY303" s="152" t="s">
        <v>157</v>
      </c>
    </row>
    <row r="304" spans="2:65" s="13" customFormat="1" x14ac:dyDescent="0.2">
      <c r="B304" s="157"/>
      <c r="D304" s="151" t="s">
        <v>169</v>
      </c>
      <c r="E304" s="158" t="s">
        <v>3</v>
      </c>
      <c r="F304" s="159" t="s">
        <v>85</v>
      </c>
      <c r="H304" s="160">
        <v>2</v>
      </c>
      <c r="I304" s="161"/>
      <c r="L304" s="157"/>
      <c r="M304" s="162"/>
      <c r="T304" s="163"/>
      <c r="AT304" s="158" t="s">
        <v>169</v>
      </c>
      <c r="AU304" s="158" t="s">
        <v>85</v>
      </c>
      <c r="AV304" s="13" t="s">
        <v>85</v>
      </c>
      <c r="AW304" s="13" t="s">
        <v>36</v>
      </c>
      <c r="AX304" s="13" t="s">
        <v>75</v>
      </c>
      <c r="AY304" s="158" t="s">
        <v>157</v>
      </c>
    </row>
    <row r="305" spans="2:65" s="12" customFormat="1" x14ac:dyDescent="0.2">
      <c r="B305" s="150"/>
      <c r="D305" s="151" t="s">
        <v>169</v>
      </c>
      <c r="E305" s="152" t="s">
        <v>3</v>
      </c>
      <c r="F305" s="153" t="s">
        <v>521</v>
      </c>
      <c r="H305" s="152" t="s">
        <v>3</v>
      </c>
      <c r="I305" s="154"/>
      <c r="L305" s="150"/>
      <c r="M305" s="155"/>
      <c r="T305" s="156"/>
      <c r="AT305" s="152" t="s">
        <v>169</v>
      </c>
      <c r="AU305" s="152" t="s">
        <v>85</v>
      </c>
      <c r="AV305" s="12" t="s">
        <v>83</v>
      </c>
      <c r="AW305" s="12" t="s">
        <v>36</v>
      </c>
      <c r="AX305" s="12" t="s">
        <v>75</v>
      </c>
      <c r="AY305" s="152" t="s">
        <v>157</v>
      </c>
    </row>
    <row r="306" spans="2:65" s="13" customFormat="1" x14ac:dyDescent="0.2">
      <c r="B306" s="157"/>
      <c r="D306" s="151" t="s">
        <v>169</v>
      </c>
      <c r="E306" s="158" t="s">
        <v>3</v>
      </c>
      <c r="F306" s="159" t="s">
        <v>85</v>
      </c>
      <c r="H306" s="160">
        <v>2</v>
      </c>
      <c r="I306" s="161"/>
      <c r="L306" s="157"/>
      <c r="M306" s="162"/>
      <c r="T306" s="163"/>
      <c r="AT306" s="158" t="s">
        <v>169</v>
      </c>
      <c r="AU306" s="158" t="s">
        <v>85</v>
      </c>
      <c r="AV306" s="13" t="s">
        <v>85</v>
      </c>
      <c r="AW306" s="13" t="s">
        <v>36</v>
      </c>
      <c r="AX306" s="13" t="s">
        <v>75</v>
      </c>
      <c r="AY306" s="158" t="s">
        <v>157</v>
      </c>
    </row>
    <row r="307" spans="2:65" s="14" customFormat="1" x14ac:dyDescent="0.2">
      <c r="B307" s="164"/>
      <c r="D307" s="151" t="s">
        <v>169</v>
      </c>
      <c r="E307" s="165" t="s">
        <v>3</v>
      </c>
      <c r="F307" s="166" t="s">
        <v>176</v>
      </c>
      <c r="H307" s="167">
        <v>4</v>
      </c>
      <c r="I307" s="168"/>
      <c r="L307" s="164"/>
      <c r="M307" s="169"/>
      <c r="T307" s="170"/>
      <c r="AT307" s="165" t="s">
        <v>169</v>
      </c>
      <c r="AU307" s="165" t="s">
        <v>85</v>
      </c>
      <c r="AV307" s="14" t="s">
        <v>160</v>
      </c>
      <c r="AW307" s="14" t="s">
        <v>36</v>
      </c>
      <c r="AX307" s="14" t="s">
        <v>83</v>
      </c>
      <c r="AY307" s="165" t="s">
        <v>157</v>
      </c>
    </row>
    <row r="308" spans="2:65" s="1" customFormat="1" ht="37.700000000000003" customHeight="1" x14ac:dyDescent="0.2">
      <c r="B308" s="132"/>
      <c r="C308" s="133" t="s">
        <v>522</v>
      </c>
      <c r="D308" s="133" t="s">
        <v>161</v>
      </c>
      <c r="E308" s="134" t="s">
        <v>523</v>
      </c>
      <c r="F308" s="135" t="s">
        <v>524</v>
      </c>
      <c r="G308" s="136" t="s">
        <v>201</v>
      </c>
      <c r="H308" s="137">
        <v>2</v>
      </c>
      <c r="I308" s="138"/>
      <c r="J308" s="139">
        <f>ROUND(I308*H308,2)</f>
        <v>0</v>
      </c>
      <c r="K308" s="135" t="s">
        <v>165</v>
      </c>
      <c r="L308" s="33"/>
      <c r="M308" s="140" t="s">
        <v>3</v>
      </c>
      <c r="N308" s="141" t="s">
        <v>46</v>
      </c>
      <c r="P308" s="142">
        <f>O308*H308</f>
        <v>0</v>
      </c>
      <c r="Q308" s="142">
        <v>0</v>
      </c>
      <c r="R308" s="142">
        <f>Q308*H308</f>
        <v>0</v>
      </c>
      <c r="S308" s="142">
        <v>0</v>
      </c>
      <c r="T308" s="143">
        <f>S308*H308</f>
        <v>0</v>
      </c>
      <c r="AR308" s="144" t="s">
        <v>238</v>
      </c>
      <c r="AT308" s="144" t="s">
        <v>161</v>
      </c>
      <c r="AU308" s="144" t="s">
        <v>85</v>
      </c>
      <c r="AY308" s="17" t="s">
        <v>157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7" t="s">
        <v>83</v>
      </c>
      <c r="BK308" s="145">
        <f>ROUND(I308*H308,2)</f>
        <v>0</v>
      </c>
      <c r="BL308" s="17" t="s">
        <v>238</v>
      </c>
      <c r="BM308" s="144" t="s">
        <v>525</v>
      </c>
    </row>
    <row r="309" spans="2:65" s="1" customFormat="1" x14ac:dyDescent="0.2">
      <c r="B309" s="33"/>
      <c r="D309" s="146" t="s">
        <v>167</v>
      </c>
      <c r="F309" s="147" t="s">
        <v>526</v>
      </c>
      <c r="I309" s="148"/>
      <c r="L309" s="33"/>
      <c r="M309" s="149"/>
      <c r="T309" s="54"/>
      <c r="AT309" s="17" t="s">
        <v>167</v>
      </c>
      <c r="AU309" s="17" t="s">
        <v>85</v>
      </c>
    </row>
    <row r="310" spans="2:65" s="12" customFormat="1" x14ac:dyDescent="0.2">
      <c r="B310" s="150"/>
      <c r="D310" s="151" t="s">
        <v>169</v>
      </c>
      <c r="E310" s="152" t="s">
        <v>3</v>
      </c>
      <c r="F310" s="153" t="s">
        <v>74</v>
      </c>
      <c r="H310" s="152" t="s">
        <v>3</v>
      </c>
      <c r="I310" s="154"/>
      <c r="L310" s="150"/>
      <c r="M310" s="155"/>
      <c r="T310" s="156"/>
      <c r="AT310" s="152" t="s">
        <v>169</v>
      </c>
      <c r="AU310" s="152" t="s">
        <v>85</v>
      </c>
      <c r="AV310" s="12" t="s">
        <v>83</v>
      </c>
      <c r="AW310" s="12" t="s">
        <v>36</v>
      </c>
      <c r="AX310" s="12" t="s">
        <v>75</v>
      </c>
      <c r="AY310" s="152" t="s">
        <v>157</v>
      </c>
    </row>
    <row r="311" spans="2:65" s="13" customFormat="1" x14ac:dyDescent="0.2">
      <c r="B311" s="157"/>
      <c r="D311" s="151" t="s">
        <v>169</v>
      </c>
      <c r="E311" s="158" t="s">
        <v>3</v>
      </c>
      <c r="F311" s="159" t="s">
        <v>83</v>
      </c>
      <c r="H311" s="160">
        <v>1</v>
      </c>
      <c r="I311" s="161"/>
      <c r="L311" s="157"/>
      <c r="M311" s="162"/>
      <c r="T311" s="163"/>
      <c r="AT311" s="158" t="s">
        <v>169</v>
      </c>
      <c r="AU311" s="158" t="s">
        <v>85</v>
      </c>
      <c r="AV311" s="13" t="s">
        <v>85</v>
      </c>
      <c r="AW311" s="13" t="s">
        <v>36</v>
      </c>
      <c r="AX311" s="13" t="s">
        <v>75</v>
      </c>
      <c r="AY311" s="158" t="s">
        <v>157</v>
      </c>
    </row>
    <row r="312" spans="2:65" s="12" customFormat="1" x14ac:dyDescent="0.2">
      <c r="B312" s="150"/>
      <c r="D312" s="151" t="s">
        <v>169</v>
      </c>
      <c r="E312" s="152" t="s">
        <v>3</v>
      </c>
      <c r="F312" s="153" t="s">
        <v>516</v>
      </c>
      <c r="H312" s="152" t="s">
        <v>3</v>
      </c>
      <c r="I312" s="154"/>
      <c r="L312" s="150"/>
      <c r="M312" s="155"/>
      <c r="T312" s="156"/>
      <c r="AT312" s="152" t="s">
        <v>169</v>
      </c>
      <c r="AU312" s="152" t="s">
        <v>85</v>
      </c>
      <c r="AV312" s="12" t="s">
        <v>83</v>
      </c>
      <c r="AW312" s="12" t="s">
        <v>36</v>
      </c>
      <c r="AX312" s="12" t="s">
        <v>75</v>
      </c>
      <c r="AY312" s="152" t="s">
        <v>157</v>
      </c>
    </row>
    <row r="313" spans="2:65" s="13" customFormat="1" x14ac:dyDescent="0.2">
      <c r="B313" s="157"/>
      <c r="D313" s="151" t="s">
        <v>169</v>
      </c>
      <c r="E313" s="158" t="s">
        <v>3</v>
      </c>
      <c r="F313" s="159" t="s">
        <v>83</v>
      </c>
      <c r="H313" s="160">
        <v>1</v>
      </c>
      <c r="I313" s="161"/>
      <c r="L313" s="157"/>
      <c r="M313" s="162"/>
      <c r="T313" s="163"/>
      <c r="AT313" s="158" t="s">
        <v>169</v>
      </c>
      <c r="AU313" s="158" t="s">
        <v>85</v>
      </c>
      <c r="AV313" s="13" t="s">
        <v>85</v>
      </c>
      <c r="AW313" s="13" t="s">
        <v>36</v>
      </c>
      <c r="AX313" s="13" t="s">
        <v>75</v>
      </c>
      <c r="AY313" s="158" t="s">
        <v>157</v>
      </c>
    </row>
    <row r="314" spans="2:65" s="14" customFormat="1" x14ac:dyDescent="0.2">
      <c r="B314" s="164"/>
      <c r="D314" s="151" t="s">
        <v>169</v>
      </c>
      <c r="E314" s="165" t="s">
        <v>3</v>
      </c>
      <c r="F314" s="166" t="s">
        <v>176</v>
      </c>
      <c r="H314" s="167">
        <v>2</v>
      </c>
      <c r="I314" s="168"/>
      <c r="L314" s="164"/>
      <c r="M314" s="169"/>
      <c r="T314" s="170"/>
      <c r="AT314" s="165" t="s">
        <v>169</v>
      </c>
      <c r="AU314" s="165" t="s">
        <v>85</v>
      </c>
      <c r="AV314" s="14" t="s">
        <v>160</v>
      </c>
      <c r="AW314" s="14" t="s">
        <v>36</v>
      </c>
      <c r="AX314" s="14" t="s">
        <v>83</v>
      </c>
      <c r="AY314" s="165" t="s">
        <v>157</v>
      </c>
    </row>
    <row r="315" spans="2:65" s="1" customFormat="1" ht="33" customHeight="1" x14ac:dyDescent="0.2">
      <c r="B315" s="132"/>
      <c r="C315" s="171" t="s">
        <v>527</v>
      </c>
      <c r="D315" s="171" t="s">
        <v>205</v>
      </c>
      <c r="E315" s="172" t="s">
        <v>528</v>
      </c>
      <c r="F315" s="173" t="s">
        <v>529</v>
      </c>
      <c r="G315" s="174" t="s">
        <v>201</v>
      </c>
      <c r="H315" s="175">
        <v>2</v>
      </c>
      <c r="I315" s="176"/>
      <c r="J315" s="177">
        <f>ROUND(I315*H315,2)</f>
        <v>0</v>
      </c>
      <c r="K315" s="173" t="s">
        <v>165</v>
      </c>
      <c r="L315" s="178"/>
      <c r="M315" s="179" t="s">
        <v>3</v>
      </c>
      <c r="N315" s="180" t="s">
        <v>46</v>
      </c>
      <c r="P315" s="142">
        <f>O315*H315</f>
        <v>0</v>
      </c>
      <c r="Q315" s="142">
        <v>0.04</v>
      </c>
      <c r="R315" s="142">
        <f>Q315*H315</f>
        <v>0.08</v>
      </c>
      <c r="S315" s="142">
        <v>0</v>
      </c>
      <c r="T315" s="143">
        <f>S315*H315</f>
        <v>0</v>
      </c>
      <c r="AR315" s="144" t="s">
        <v>339</v>
      </c>
      <c r="AT315" s="144" t="s">
        <v>205</v>
      </c>
      <c r="AU315" s="144" t="s">
        <v>85</v>
      </c>
      <c r="AY315" s="17" t="s">
        <v>157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7" t="s">
        <v>83</v>
      </c>
      <c r="BK315" s="145">
        <f>ROUND(I315*H315,2)</f>
        <v>0</v>
      </c>
      <c r="BL315" s="17" t="s">
        <v>238</v>
      </c>
      <c r="BM315" s="144" t="s">
        <v>530</v>
      </c>
    </row>
    <row r="316" spans="2:65" s="1" customFormat="1" ht="24.2" customHeight="1" x14ac:dyDescent="0.2">
      <c r="B316" s="132"/>
      <c r="C316" s="133" t="s">
        <v>531</v>
      </c>
      <c r="D316" s="133" t="s">
        <v>161</v>
      </c>
      <c r="E316" s="134" t="s">
        <v>532</v>
      </c>
      <c r="F316" s="135" t="s">
        <v>533</v>
      </c>
      <c r="G316" s="136" t="s">
        <v>201</v>
      </c>
      <c r="H316" s="137">
        <v>8</v>
      </c>
      <c r="I316" s="138"/>
      <c r="J316" s="139">
        <f>ROUND(I316*H316,2)</f>
        <v>0</v>
      </c>
      <c r="K316" s="135" t="s">
        <v>165</v>
      </c>
      <c r="L316" s="33"/>
      <c r="M316" s="140" t="s">
        <v>3</v>
      </c>
      <c r="N316" s="141" t="s">
        <v>46</v>
      </c>
      <c r="P316" s="142">
        <f>O316*H316</f>
        <v>0</v>
      </c>
      <c r="Q316" s="142">
        <v>0</v>
      </c>
      <c r="R316" s="142">
        <f>Q316*H316</f>
        <v>0</v>
      </c>
      <c r="S316" s="142">
        <v>0</v>
      </c>
      <c r="T316" s="143">
        <f>S316*H316</f>
        <v>0</v>
      </c>
      <c r="AR316" s="144" t="s">
        <v>238</v>
      </c>
      <c r="AT316" s="144" t="s">
        <v>161</v>
      </c>
      <c r="AU316" s="144" t="s">
        <v>85</v>
      </c>
      <c r="AY316" s="17" t="s">
        <v>157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7" t="s">
        <v>83</v>
      </c>
      <c r="BK316" s="145">
        <f>ROUND(I316*H316,2)</f>
        <v>0</v>
      </c>
      <c r="BL316" s="17" t="s">
        <v>238</v>
      </c>
      <c r="BM316" s="144" t="s">
        <v>534</v>
      </c>
    </row>
    <row r="317" spans="2:65" s="1" customFormat="1" x14ac:dyDescent="0.2">
      <c r="B317" s="33"/>
      <c r="D317" s="146" t="s">
        <v>167</v>
      </c>
      <c r="F317" s="147" t="s">
        <v>535</v>
      </c>
      <c r="I317" s="148"/>
      <c r="L317" s="33"/>
      <c r="M317" s="149"/>
      <c r="T317" s="54"/>
      <c r="AT317" s="17" t="s">
        <v>167</v>
      </c>
      <c r="AU317" s="17" t="s">
        <v>85</v>
      </c>
    </row>
    <row r="318" spans="2:65" s="12" customFormat="1" x14ac:dyDescent="0.2">
      <c r="B318" s="150"/>
      <c r="D318" s="151" t="s">
        <v>169</v>
      </c>
      <c r="E318" s="152" t="s">
        <v>3</v>
      </c>
      <c r="F318" s="153" t="s">
        <v>536</v>
      </c>
      <c r="H318" s="152" t="s">
        <v>3</v>
      </c>
      <c r="I318" s="154"/>
      <c r="L318" s="150"/>
      <c r="M318" s="155"/>
      <c r="T318" s="156"/>
      <c r="AT318" s="152" t="s">
        <v>169</v>
      </c>
      <c r="AU318" s="152" t="s">
        <v>85</v>
      </c>
      <c r="AV318" s="12" t="s">
        <v>83</v>
      </c>
      <c r="AW318" s="12" t="s">
        <v>36</v>
      </c>
      <c r="AX318" s="12" t="s">
        <v>75</v>
      </c>
      <c r="AY318" s="152" t="s">
        <v>157</v>
      </c>
    </row>
    <row r="319" spans="2:65" s="13" customFormat="1" x14ac:dyDescent="0.2">
      <c r="B319" s="157"/>
      <c r="D319" s="151" t="s">
        <v>169</v>
      </c>
      <c r="E319" s="158" t="s">
        <v>3</v>
      </c>
      <c r="F319" s="159" t="s">
        <v>85</v>
      </c>
      <c r="H319" s="160">
        <v>2</v>
      </c>
      <c r="I319" s="161"/>
      <c r="L319" s="157"/>
      <c r="M319" s="162"/>
      <c r="T319" s="163"/>
      <c r="AT319" s="158" t="s">
        <v>169</v>
      </c>
      <c r="AU319" s="158" t="s">
        <v>85</v>
      </c>
      <c r="AV319" s="13" t="s">
        <v>85</v>
      </c>
      <c r="AW319" s="13" t="s">
        <v>36</v>
      </c>
      <c r="AX319" s="13" t="s">
        <v>75</v>
      </c>
      <c r="AY319" s="158" t="s">
        <v>157</v>
      </c>
    </row>
    <row r="320" spans="2:65" s="12" customFormat="1" x14ac:dyDescent="0.2">
      <c r="B320" s="150"/>
      <c r="D320" s="151" t="s">
        <v>169</v>
      </c>
      <c r="E320" s="152" t="s">
        <v>3</v>
      </c>
      <c r="F320" s="153" t="s">
        <v>74</v>
      </c>
      <c r="H320" s="152" t="s">
        <v>3</v>
      </c>
      <c r="I320" s="154"/>
      <c r="L320" s="150"/>
      <c r="M320" s="155"/>
      <c r="T320" s="156"/>
      <c r="AT320" s="152" t="s">
        <v>169</v>
      </c>
      <c r="AU320" s="152" t="s">
        <v>85</v>
      </c>
      <c r="AV320" s="12" t="s">
        <v>83</v>
      </c>
      <c r="AW320" s="12" t="s">
        <v>36</v>
      </c>
      <c r="AX320" s="12" t="s">
        <v>75</v>
      </c>
      <c r="AY320" s="152" t="s">
        <v>157</v>
      </c>
    </row>
    <row r="321" spans="2:65" s="13" customFormat="1" x14ac:dyDescent="0.2">
      <c r="B321" s="157"/>
      <c r="D321" s="151" t="s">
        <v>169</v>
      </c>
      <c r="E321" s="158" t="s">
        <v>3</v>
      </c>
      <c r="F321" s="159" t="s">
        <v>537</v>
      </c>
      <c r="H321" s="160">
        <v>3</v>
      </c>
      <c r="I321" s="161"/>
      <c r="L321" s="157"/>
      <c r="M321" s="162"/>
      <c r="T321" s="163"/>
      <c r="AT321" s="158" t="s">
        <v>169</v>
      </c>
      <c r="AU321" s="158" t="s">
        <v>85</v>
      </c>
      <c r="AV321" s="13" t="s">
        <v>85</v>
      </c>
      <c r="AW321" s="13" t="s">
        <v>36</v>
      </c>
      <c r="AX321" s="13" t="s">
        <v>75</v>
      </c>
      <c r="AY321" s="158" t="s">
        <v>157</v>
      </c>
    </row>
    <row r="322" spans="2:65" s="12" customFormat="1" x14ac:dyDescent="0.2">
      <c r="B322" s="150"/>
      <c r="D322" s="151" t="s">
        <v>169</v>
      </c>
      <c r="E322" s="152" t="s">
        <v>3</v>
      </c>
      <c r="F322" s="153" t="s">
        <v>516</v>
      </c>
      <c r="H322" s="152" t="s">
        <v>3</v>
      </c>
      <c r="I322" s="154"/>
      <c r="L322" s="150"/>
      <c r="M322" s="155"/>
      <c r="T322" s="156"/>
      <c r="AT322" s="152" t="s">
        <v>169</v>
      </c>
      <c r="AU322" s="152" t="s">
        <v>85</v>
      </c>
      <c r="AV322" s="12" t="s">
        <v>83</v>
      </c>
      <c r="AW322" s="12" t="s">
        <v>36</v>
      </c>
      <c r="AX322" s="12" t="s">
        <v>75</v>
      </c>
      <c r="AY322" s="152" t="s">
        <v>157</v>
      </c>
    </row>
    <row r="323" spans="2:65" s="13" customFormat="1" x14ac:dyDescent="0.2">
      <c r="B323" s="157"/>
      <c r="D323" s="151" t="s">
        <v>169</v>
      </c>
      <c r="E323" s="158" t="s">
        <v>3</v>
      </c>
      <c r="F323" s="159" t="s">
        <v>537</v>
      </c>
      <c r="H323" s="160">
        <v>3</v>
      </c>
      <c r="I323" s="161"/>
      <c r="L323" s="157"/>
      <c r="M323" s="162"/>
      <c r="T323" s="163"/>
      <c r="AT323" s="158" t="s">
        <v>169</v>
      </c>
      <c r="AU323" s="158" t="s">
        <v>85</v>
      </c>
      <c r="AV323" s="13" t="s">
        <v>85</v>
      </c>
      <c r="AW323" s="13" t="s">
        <v>36</v>
      </c>
      <c r="AX323" s="13" t="s">
        <v>75</v>
      </c>
      <c r="AY323" s="158" t="s">
        <v>157</v>
      </c>
    </row>
    <row r="324" spans="2:65" s="14" customFormat="1" x14ac:dyDescent="0.2">
      <c r="B324" s="164"/>
      <c r="D324" s="151" t="s">
        <v>169</v>
      </c>
      <c r="E324" s="165" t="s">
        <v>3</v>
      </c>
      <c r="F324" s="166" t="s">
        <v>176</v>
      </c>
      <c r="H324" s="167">
        <v>8</v>
      </c>
      <c r="I324" s="168"/>
      <c r="L324" s="164"/>
      <c r="M324" s="169"/>
      <c r="T324" s="170"/>
      <c r="AT324" s="165" t="s">
        <v>169</v>
      </c>
      <c r="AU324" s="165" t="s">
        <v>85</v>
      </c>
      <c r="AV324" s="14" t="s">
        <v>160</v>
      </c>
      <c r="AW324" s="14" t="s">
        <v>36</v>
      </c>
      <c r="AX324" s="14" t="s">
        <v>83</v>
      </c>
      <c r="AY324" s="165" t="s">
        <v>157</v>
      </c>
    </row>
    <row r="325" spans="2:65" s="1" customFormat="1" ht="21.75" customHeight="1" x14ac:dyDescent="0.2">
      <c r="B325" s="132"/>
      <c r="C325" s="171" t="s">
        <v>538</v>
      </c>
      <c r="D325" s="171" t="s">
        <v>205</v>
      </c>
      <c r="E325" s="172" t="s">
        <v>539</v>
      </c>
      <c r="F325" s="173" t="s">
        <v>540</v>
      </c>
      <c r="G325" s="174" t="s">
        <v>201</v>
      </c>
      <c r="H325" s="175">
        <v>8</v>
      </c>
      <c r="I325" s="176"/>
      <c r="J325" s="177">
        <f>ROUND(I325*H325,2)</f>
        <v>0</v>
      </c>
      <c r="K325" s="173" t="s">
        <v>165</v>
      </c>
      <c r="L325" s="178"/>
      <c r="M325" s="179" t="s">
        <v>3</v>
      </c>
      <c r="N325" s="180" t="s">
        <v>46</v>
      </c>
      <c r="P325" s="142">
        <f>O325*H325</f>
        <v>0</v>
      </c>
      <c r="Q325" s="142">
        <v>4.7000000000000002E-3</v>
      </c>
      <c r="R325" s="142">
        <f>Q325*H325</f>
        <v>3.7600000000000001E-2</v>
      </c>
      <c r="S325" s="142">
        <v>0</v>
      </c>
      <c r="T325" s="143">
        <f>S325*H325</f>
        <v>0</v>
      </c>
      <c r="AR325" s="144" t="s">
        <v>339</v>
      </c>
      <c r="AT325" s="144" t="s">
        <v>205</v>
      </c>
      <c r="AU325" s="144" t="s">
        <v>85</v>
      </c>
      <c r="AY325" s="17" t="s">
        <v>157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7" t="s">
        <v>83</v>
      </c>
      <c r="BK325" s="145">
        <f>ROUND(I325*H325,2)</f>
        <v>0</v>
      </c>
      <c r="BL325" s="17" t="s">
        <v>238</v>
      </c>
      <c r="BM325" s="144" t="s">
        <v>541</v>
      </c>
    </row>
    <row r="326" spans="2:65" s="1" customFormat="1" ht="48.95" customHeight="1" x14ac:dyDescent="0.2">
      <c r="B326" s="132"/>
      <c r="C326" s="133" t="s">
        <v>542</v>
      </c>
      <c r="D326" s="133" t="s">
        <v>161</v>
      </c>
      <c r="E326" s="134" t="s">
        <v>543</v>
      </c>
      <c r="F326" s="135" t="s">
        <v>544</v>
      </c>
      <c r="G326" s="136" t="s">
        <v>201</v>
      </c>
      <c r="H326" s="137">
        <v>40</v>
      </c>
      <c r="I326" s="138"/>
      <c r="J326" s="139">
        <f>ROUND(I326*H326,2)</f>
        <v>0</v>
      </c>
      <c r="K326" s="135" t="s">
        <v>165</v>
      </c>
      <c r="L326" s="33"/>
      <c r="M326" s="140" t="s">
        <v>3</v>
      </c>
      <c r="N326" s="141" t="s">
        <v>46</v>
      </c>
      <c r="P326" s="142">
        <f>O326*H326</f>
        <v>0</v>
      </c>
      <c r="Q326" s="142">
        <v>0</v>
      </c>
      <c r="R326" s="142">
        <f>Q326*H326</f>
        <v>0</v>
      </c>
      <c r="S326" s="142">
        <v>1.7000000000000001E-2</v>
      </c>
      <c r="T326" s="143">
        <f>S326*H326</f>
        <v>0.68</v>
      </c>
      <c r="AR326" s="144" t="s">
        <v>238</v>
      </c>
      <c r="AT326" s="144" t="s">
        <v>161</v>
      </c>
      <c r="AU326" s="144" t="s">
        <v>85</v>
      </c>
      <c r="AY326" s="17" t="s">
        <v>157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7" t="s">
        <v>83</v>
      </c>
      <c r="BK326" s="145">
        <f>ROUND(I326*H326,2)</f>
        <v>0</v>
      </c>
      <c r="BL326" s="17" t="s">
        <v>238</v>
      </c>
      <c r="BM326" s="144" t="s">
        <v>545</v>
      </c>
    </row>
    <row r="327" spans="2:65" s="1" customFormat="1" x14ac:dyDescent="0.2">
      <c r="B327" s="33"/>
      <c r="D327" s="146" t="s">
        <v>167</v>
      </c>
      <c r="F327" s="147" t="s">
        <v>546</v>
      </c>
      <c r="I327" s="148"/>
      <c r="L327" s="33"/>
      <c r="M327" s="149"/>
      <c r="T327" s="54"/>
      <c r="AT327" s="17" t="s">
        <v>167</v>
      </c>
      <c r="AU327" s="17" t="s">
        <v>85</v>
      </c>
    </row>
    <row r="328" spans="2:65" s="13" customFormat="1" x14ac:dyDescent="0.2">
      <c r="B328" s="157"/>
      <c r="D328" s="151" t="s">
        <v>169</v>
      </c>
      <c r="E328" s="158" t="s">
        <v>3</v>
      </c>
      <c r="F328" s="159" t="s">
        <v>547</v>
      </c>
      <c r="H328" s="160">
        <v>40</v>
      </c>
      <c r="I328" s="161"/>
      <c r="L328" s="157"/>
      <c r="M328" s="162"/>
      <c r="T328" s="163"/>
      <c r="AT328" s="158" t="s">
        <v>169</v>
      </c>
      <c r="AU328" s="158" t="s">
        <v>85</v>
      </c>
      <c r="AV328" s="13" t="s">
        <v>85</v>
      </c>
      <c r="AW328" s="13" t="s">
        <v>36</v>
      </c>
      <c r="AX328" s="13" t="s">
        <v>83</v>
      </c>
      <c r="AY328" s="158" t="s">
        <v>157</v>
      </c>
    </row>
    <row r="329" spans="2:65" s="1" customFormat="1" ht="48.95" customHeight="1" x14ac:dyDescent="0.2">
      <c r="B329" s="132"/>
      <c r="C329" s="133" t="s">
        <v>548</v>
      </c>
      <c r="D329" s="133" t="s">
        <v>161</v>
      </c>
      <c r="E329" s="134" t="s">
        <v>549</v>
      </c>
      <c r="F329" s="135" t="s">
        <v>550</v>
      </c>
      <c r="G329" s="136" t="s">
        <v>201</v>
      </c>
      <c r="H329" s="137">
        <v>27</v>
      </c>
      <c r="I329" s="138"/>
      <c r="J329" s="139">
        <f>ROUND(I329*H329,2)</f>
        <v>0</v>
      </c>
      <c r="K329" s="135" t="s">
        <v>165</v>
      </c>
      <c r="L329" s="33"/>
      <c r="M329" s="140" t="s">
        <v>3</v>
      </c>
      <c r="N329" s="141" t="s">
        <v>46</v>
      </c>
      <c r="P329" s="142">
        <f>O329*H329</f>
        <v>0</v>
      </c>
      <c r="Q329" s="142">
        <v>0</v>
      </c>
      <c r="R329" s="142">
        <f>Q329*H329</f>
        <v>0</v>
      </c>
      <c r="S329" s="142">
        <v>2.4E-2</v>
      </c>
      <c r="T329" s="143">
        <f>S329*H329</f>
        <v>0.64800000000000002</v>
      </c>
      <c r="AR329" s="144" t="s">
        <v>238</v>
      </c>
      <c r="AT329" s="144" t="s">
        <v>161</v>
      </c>
      <c r="AU329" s="144" t="s">
        <v>85</v>
      </c>
      <c r="AY329" s="17" t="s">
        <v>157</v>
      </c>
      <c r="BE329" s="145">
        <f>IF(N329="základní",J329,0)</f>
        <v>0</v>
      </c>
      <c r="BF329" s="145">
        <f>IF(N329="snížená",J329,0)</f>
        <v>0</v>
      </c>
      <c r="BG329" s="145">
        <f>IF(N329="zákl. přenesená",J329,0)</f>
        <v>0</v>
      </c>
      <c r="BH329" s="145">
        <f>IF(N329="sníž. přenesená",J329,0)</f>
        <v>0</v>
      </c>
      <c r="BI329" s="145">
        <f>IF(N329="nulová",J329,0)</f>
        <v>0</v>
      </c>
      <c r="BJ329" s="17" t="s">
        <v>83</v>
      </c>
      <c r="BK329" s="145">
        <f>ROUND(I329*H329,2)</f>
        <v>0</v>
      </c>
      <c r="BL329" s="17" t="s">
        <v>238</v>
      </c>
      <c r="BM329" s="144" t="s">
        <v>551</v>
      </c>
    </row>
    <row r="330" spans="2:65" s="1" customFormat="1" x14ac:dyDescent="0.2">
      <c r="B330" s="33"/>
      <c r="D330" s="146" t="s">
        <v>167</v>
      </c>
      <c r="F330" s="147" t="s">
        <v>552</v>
      </c>
      <c r="I330" s="148"/>
      <c r="L330" s="33"/>
      <c r="M330" s="149"/>
      <c r="T330" s="54"/>
      <c r="AT330" s="17" t="s">
        <v>167</v>
      </c>
      <c r="AU330" s="17" t="s">
        <v>85</v>
      </c>
    </row>
    <row r="331" spans="2:65" s="12" customFormat="1" x14ac:dyDescent="0.2">
      <c r="B331" s="150"/>
      <c r="D331" s="151" t="s">
        <v>169</v>
      </c>
      <c r="E331" s="152" t="s">
        <v>3</v>
      </c>
      <c r="F331" s="153" t="s">
        <v>553</v>
      </c>
      <c r="H331" s="152" t="s">
        <v>3</v>
      </c>
      <c r="I331" s="154"/>
      <c r="L331" s="150"/>
      <c r="M331" s="155"/>
      <c r="T331" s="156"/>
      <c r="AT331" s="152" t="s">
        <v>169</v>
      </c>
      <c r="AU331" s="152" t="s">
        <v>85</v>
      </c>
      <c r="AV331" s="12" t="s">
        <v>83</v>
      </c>
      <c r="AW331" s="12" t="s">
        <v>36</v>
      </c>
      <c r="AX331" s="12" t="s">
        <v>75</v>
      </c>
      <c r="AY331" s="152" t="s">
        <v>157</v>
      </c>
    </row>
    <row r="332" spans="2:65" s="12" customFormat="1" x14ac:dyDescent="0.2">
      <c r="B332" s="150"/>
      <c r="D332" s="151" t="s">
        <v>169</v>
      </c>
      <c r="E332" s="152" t="s">
        <v>3</v>
      </c>
      <c r="F332" s="153" t="s">
        <v>554</v>
      </c>
      <c r="H332" s="152" t="s">
        <v>3</v>
      </c>
      <c r="I332" s="154"/>
      <c r="L332" s="150"/>
      <c r="M332" s="155"/>
      <c r="T332" s="156"/>
      <c r="AT332" s="152" t="s">
        <v>169</v>
      </c>
      <c r="AU332" s="152" t="s">
        <v>85</v>
      </c>
      <c r="AV332" s="12" t="s">
        <v>83</v>
      </c>
      <c r="AW332" s="12" t="s">
        <v>36</v>
      </c>
      <c r="AX332" s="12" t="s">
        <v>75</v>
      </c>
      <c r="AY332" s="152" t="s">
        <v>157</v>
      </c>
    </row>
    <row r="333" spans="2:65" s="12" customFormat="1" x14ac:dyDescent="0.2">
      <c r="B333" s="150"/>
      <c r="D333" s="151" t="s">
        <v>169</v>
      </c>
      <c r="E333" s="152" t="s">
        <v>3</v>
      </c>
      <c r="F333" s="153" t="s">
        <v>536</v>
      </c>
      <c r="H333" s="152" t="s">
        <v>3</v>
      </c>
      <c r="I333" s="154"/>
      <c r="L333" s="150"/>
      <c r="M333" s="155"/>
      <c r="T333" s="156"/>
      <c r="AT333" s="152" t="s">
        <v>169</v>
      </c>
      <c r="AU333" s="152" t="s">
        <v>85</v>
      </c>
      <c r="AV333" s="12" t="s">
        <v>83</v>
      </c>
      <c r="AW333" s="12" t="s">
        <v>36</v>
      </c>
      <c r="AX333" s="12" t="s">
        <v>75</v>
      </c>
      <c r="AY333" s="152" t="s">
        <v>157</v>
      </c>
    </row>
    <row r="334" spans="2:65" s="13" customFormat="1" x14ac:dyDescent="0.2">
      <c r="B334" s="157"/>
      <c r="D334" s="151" t="s">
        <v>169</v>
      </c>
      <c r="E334" s="158" t="s">
        <v>3</v>
      </c>
      <c r="F334" s="159" t="s">
        <v>555</v>
      </c>
      <c r="H334" s="160">
        <v>4</v>
      </c>
      <c r="I334" s="161"/>
      <c r="L334" s="157"/>
      <c r="M334" s="162"/>
      <c r="T334" s="163"/>
      <c r="AT334" s="158" t="s">
        <v>169</v>
      </c>
      <c r="AU334" s="158" t="s">
        <v>85</v>
      </c>
      <c r="AV334" s="13" t="s">
        <v>85</v>
      </c>
      <c r="AW334" s="13" t="s">
        <v>36</v>
      </c>
      <c r="AX334" s="13" t="s">
        <v>75</v>
      </c>
      <c r="AY334" s="158" t="s">
        <v>157</v>
      </c>
    </row>
    <row r="335" spans="2:65" s="12" customFormat="1" x14ac:dyDescent="0.2">
      <c r="B335" s="150"/>
      <c r="D335" s="151" t="s">
        <v>169</v>
      </c>
      <c r="E335" s="152" t="s">
        <v>3</v>
      </c>
      <c r="F335" s="153" t="s">
        <v>74</v>
      </c>
      <c r="H335" s="152" t="s">
        <v>3</v>
      </c>
      <c r="I335" s="154"/>
      <c r="L335" s="150"/>
      <c r="M335" s="155"/>
      <c r="T335" s="156"/>
      <c r="AT335" s="152" t="s">
        <v>169</v>
      </c>
      <c r="AU335" s="152" t="s">
        <v>85</v>
      </c>
      <c r="AV335" s="12" t="s">
        <v>83</v>
      </c>
      <c r="AW335" s="12" t="s">
        <v>36</v>
      </c>
      <c r="AX335" s="12" t="s">
        <v>75</v>
      </c>
      <c r="AY335" s="152" t="s">
        <v>157</v>
      </c>
    </row>
    <row r="336" spans="2:65" s="13" customFormat="1" x14ac:dyDescent="0.2">
      <c r="B336" s="157"/>
      <c r="D336" s="151" t="s">
        <v>169</v>
      </c>
      <c r="E336" s="158" t="s">
        <v>3</v>
      </c>
      <c r="F336" s="159" t="s">
        <v>160</v>
      </c>
      <c r="H336" s="160">
        <v>4</v>
      </c>
      <c r="I336" s="161"/>
      <c r="L336" s="157"/>
      <c r="M336" s="162"/>
      <c r="T336" s="163"/>
      <c r="AT336" s="158" t="s">
        <v>169</v>
      </c>
      <c r="AU336" s="158" t="s">
        <v>85</v>
      </c>
      <c r="AV336" s="13" t="s">
        <v>85</v>
      </c>
      <c r="AW336" s="13" t="s">
        <v>36</v>
      </c>
      <c r="AX336" s="13" t="s">
        <v>75</v>
      </c>
      <c r="AY336" s="158" t="s">
        <v>157</v>
      </c>
    </row>
    <row r="337" spans="2:65" s="12" customFormat="1" x14ac:dyDescent="0.2">
      <c r="B337" s="150"/>
      <c r="D337" s="151" t="s">
        <v>169</v>
      </c>
      <c r="E337" s="152" t="s">
        <v>3</v>
      </c>
      <c r="F337" s="153" t="s">
        <v>516</v>
      </c>
      <c r="H337" s="152" t="s">
        <v>3</v>
      </c>
      <c r="I337" s="154"/>
      <c r="L337" s="150"/>
      <c r="M337" s="155"/>
      <c r="T337" s="156"/>
      <c r="AT337" s="152" t="s">
        <v>169</v>
      </c>
      <c r="AU337" s="152" t="s">
        <v>85</v>
      </c>
      <c r="AV337" s="12" t="s">
        <v>83</v>
      </c>
      <c r="AW337" s="12" t="s">
        <v>36</v>
      </c>
      <c r="AX337" s="12" t="s">
        <v>75</v>
      </c>
      <c r="AY337" s="152" t="s">
        <v>157</v>
      </c>
    </row>
    <row r="338" spans="2:65" s="13" customFormat="1" x14ac:dyDescent="0.2">
      <c r="B338" s="157"/>
      <c r="D338" s="151" t="s">
        <v>169</v>
      </c>
      <c r="E338" s="158" t="s">
        <v>3</v>
      </c>
      <c r="F338" s="159" t="s">
        <v>160</v>
      </c>
      <c r="H338" s="160">
        <v>4</v>
      </c>
      <c r="I338" s="161"/>
      <c r="L338" s="157"/>
      <c r="M338" s="162"/>
      <c r="T338" s="163"/>
      <c r="AT338" s="158" t="s">
        <v>169</v>
      </c>
      <c r="AU338" s="158" t="s">
        <v>85</v>
      </c>
      <c r="AV338" s="13" t="s">
        <v>85</v>
      </c>
      <c r="AW338" s="13" t="s">
        <v>36</v>
      </c>
      <c r="AX338" s="13" t="s">
        <v>75</v>
      </c>
      <c r="AY338" s="158" t="s">
        <v>157</v>
      </c>
    </row>
    <row r="339" spans="2:65" s="12" customFormat="1" x14ac:dyDescent="0.2">
      <c r="B339" s="150"/>
      <c r="D339" s="151" t="s">
        <v>169</v>
      </c>
      <c r="E339" s="152" t="s">
        <v>3</v>
      </c>
      <c r="F339" s="153" t="s">
        <v>170</v>
      </c>
      <c r="H339" s="152" t="s">
        <v>3</v>
      </c>
      <c r="I339" s="154"/>
      <c r="L339" s="150"/>
      <c r="M339" s="155"/>
      <c r="T339" s="156"/>
      <c r="AT339" s="152" t="s">
        <v>169</v>
      </c>
      <c r="AU339" s="152" t="s">
        <v>85</v>
      </c>
      <c r="AV339" s="12" t="s">
        <v>83</v>
      </c>
      <c r="AW339" s="12" t="s">
        <v>36</v>
      </c>
      <c r="AX339" s="12" t="s">
        <v>75</v>
      </c>
      <c r="AY339" s="152" t="s">
        <v>157</v>
      </c>
    </row>
    <row r="340" spans="2:65" s="13" customFormat="1" x14ac:dyDescent="0.2">
      <c r="B340" s="157"/>
      <c r="D340" s="151" t="s">
        <v>169</v>
      </c>
      <c r="E340" s="158" t="s">
        <v>3</v>
      </c>
      <c r="F340" s="159" t="s">
        <v>556</v>
      </c>
      <c r="H340" s="160">
        <v>15</v>
      </c>
      <c r="I340" s="161"/>
      <c r="L340" s="157"/>
      <c r="M340" s="162"/>
      <c r="T340" s="163"/>
      <c r="AT340" s="158" t="s">
        <v>169</v>
      </c>
      <c r="AU340" s="158" t="s">
        <v>85</v>
      </c>
      <c r="AV340" s="13" t="s">
        <v>85</v>
      </c>
      <c r="AW340" s="13" t="s">
        <v>36</v>
      </c>
      <c r="AX340" s="13" t="s">
        <v>75</v>
      </c>
      <c r="AY340" s="158" t="s">
        <v>157</v>
      </c>
    </row>
    <row r="341" spans="2:65" s="14" customFormat="1" x14ac:dyDescent="0.2">
      <c r="B341" s="164"/>
      <c r="D341" s="151" t="s">
        <v>169</v>
      </c>
      <c r="E341" s="165" t="s">
        <v>3</v>
      </c>
      <c r="F341" s="166" t="s">
        <v>176</v>
      </c>
      <c r="H341" s="167">
        <v>27</v>
      </c>
      <c r="I341" s="168"/>
      <c r="L341" s="164"/>
      <c r="M341" s="169"/>
      <c r="T341" s="170"/>
      <c r="AT341" s="165" t="s">
        <v>169</v>
      </c>
      <c r="AU341" s="165" t="s">
        <v>85</v>
      </c>
      <c r="AV341" s="14" t="s">
        <v>160</v>
      </c>
      <c r="AW341" s="14" t="s">
        <v>36</v>
      </c>
      <c r="AX341" s="14" t="s">
        <v>83</v>
      </c>
      <c r="AY341" s="165" t="s">
        <v>157</v>
      </c>
    </row>
    <row r="342" spans="2:65" s="1" customFormat="1" ht="37.700000000000003" customHeight="1" x14ac:dyDescent="0.2">
      <c r="B342" s="132"/>
      <c r="C342" s="133" t="s">
        <v>557</v>
      </c>
      <c r="D342" s="133" t="s">
        <v>161</v>
      </c>
      <c r="E342" s="134" t="s">
        <v>558</v>
      </c>
      <c r="F342" s="135" t="s">
        <v>559</v>
      </c>
      <c r="G342" s="136" t="s">
        <v>395</v>
      </c>
      <c r="H342" s="137">
        <v>1</v>
      </c>
      <c r="I342" s="138"/>
      <c r="J342" s="139">
        <f>ROUND(I342*H342,2)</f>
        <v>0</v>
      </c>
      <c r="K342" s="135" t="s">
        <v>3</v>
      </c>
      <c r="L342" s="33"/>
      <c r="M342" s="140" t="s">
        <v>3</v>
      </c>
      <c r="N342" s="141" t="s">
        <v>46</v>
      </c>
      <c r="P342" s="142">
        <f>O342*H342</f>
        <v>0</v>
      </c>
      <c r="Q342" s="142">
        <v>0</v>
      </c>
      <c r="R342" s="142">
        <f>Q342*H342</f>
        <v>0</v>
      </c>
      <c r="S342" s="142">
        <v>0</v>
      </c>
      <c r="T342" s="143">
        <f>S342*H342</f>
        <v>0</v>
      </c>
      <c r="AR342" s="144" t="s">
        <v>238</v>
      </c>
      <c r="AT342" s="144" t="s">
        <v>161</v>
      </c>
      <c r="AU342" s="144" t="s">
        <v>85</v>
      </c>
      <c r="AY342" s="17" t="s">
        <v>157</v>
      </c>
      <c r="BE342" s="145">
        <f>IF(N342="základní",J342,0)</f>
        <v>0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7" t="s">
        <v>83</v>
      </c>
      <c r="BK342" s="145">
        <f>ROUND(I342*H342,2)</f>
        <v>0</v>
      </c>
      <c r="BL342" s="17" t="s">
        <v>238</v>
      </c>
      <c r="BM342" s="144" t="s">
        <v>560</v>
      </c>
    </row>
    <row r="343" spans="2:65" s="1" customFormat="1" ht="48.95" customHeight="1" x14ac:dyDescent="0.2">
      <c r="B343" s="132"/>
      <c r="C343" s="133" t="s">
        <v>561</v>
      </c>
      <c r="D343" s="133" t="s">
        <v>161</v>
      </c>
      <c r="E343" s="134" t="s">
        <v>562</v>
      </c>
      <c r="F343" s="135" t="s">
        <v>563</v>
      </c>
      <c r="G343" s="136" t="s">
        <v>325</v>
      </c>
      <c r="H343" s="137">
        <v>0.19600000000000001</v>
      </c>
      <c r="I343" s="138"/>
      <c r="J343" s="139">
        <f>ROUND(I343*H343,2)</f>
        <v>0</v>
      </c>
      <c r="K343" s="135" t="s">
        <v>165</v>
      </c>
      <c r="L343" s="33"/>
      <c r="M343" s="140" t="s">
        <v>3</v>
      </c>
      <c r="N343" s="141" t="s">
        <v>46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238</v>
      </c>
      <c r="AT343" s="144" t="s">
        <v>161</v>
      </c>
      <c r="AU343" s="144" t="s">
        <v>85</v>
      </c>
      <c r="AY343" s="17" t="s">
        <v>157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7" t="s">
        <v>83</v>
      </c>
      <c r="BK343" s="145">
        <f>ROUND(I343*H343,2)</f>
        <v>0</v>
      </c>
      <c r="BL343" s="17" t="s">
        <v>238</v>
      </c>
      <c r="BM343" s="144" t="s">
        <v>564</v>
      </c>
    </row>
    <row r="344" spans="2:65" s="1" customFormat="1" x14ac:dyDescent="0.2">
      <c r="B344" s="33"/>
      <c r="D344" s="146" t="s">
        <v>167</v>
      </c>
      <c r="F344" s="147" t="s">
        <v>565</v>
      </c>
      <c r="I344" s="148"/>
      <c r="L344" s="33"/>
      <c r="M344" s="149"/>
      <c r="T344" s="54"/>
      <c r="AT344" s="17" t="s">
        <v>167</v>
      </c>
      <c r="AU344" s="17" t="s">
        <v>85</v>
      </c>
    </row>
    <row r="345" spans="2:65" s="11" customFormat="1" ht="22.7" customHeight="1" x14ac:dyDescent="0.2">
      <c r="B345" s="120"/>
      <c r="D345" s="121" t="s">
        <v>74</v>
      </c>
      <c r="E345" s="130" t="s">
        <v>566</v>
      </c>
      <c r="F345" s="130" t="s">
        <v>567</v>
      </c>
      <c r="I345" s="123"/>
      <c r="J345" s="131">
        <f>BK345</f>
        <v>0</v>
      </c>
      <c r="L345" s="120"/>
      <c r="M345" s="125"/>
      <c r="P345" s="126">
        <f>SUM(P346:P381)</f>
        <v>0</v>
      </c>
      <c r="R345" s="126">
        <f>SUM(R346:R381)</f>
        <v>12.5625008</v>
      </c>
      <c r="T345" s="127">
        <f>SUM(T346:T381)</f>
        <v>0</v>
      </c>
      <c r="AR345" s="121" t="s">
        <v>85</v>
      </c>
      <c r="AT345" s="128" t="s">
        <v>74</v>
      </c>
      <c r="AU345" s="128" t="s">
        <v>83</v>
      </c>
      <c r="AY345" s="121" t="s">
        <v>157</v>
      </c>
      <c r="BK345" s="129">
        <f>SUM(BK346:BK381)</f>
        <v>0</v>
      </c>
    </row>
    <row r="346" spans="2:65" s="1" customFormat="1" ht="37.700000000000003" customHeight="1" x14ac:dyDescent="0.2">
      <c r="B346" s="132"/>
      <c r="C346" s="133" t="s">
        <v>568</v>
      </c>
      <c r="D346" s="133" t="s">
        <v>161</v>
      </c>
      <c r="E346" s="134" t="s">
        <v>569</v>
      </c>
      <c r="F346" s="135" t="s">
        <v>570</v>
      </c>
      <c r="G346" s="136" t="s">
        <v>164</v>
      </c>
      <c r="H346" s="137">
        <v>216.37</v>
      </c>
      <c r="I346" s="138"/>
      <c r="J346" s="139">
        <f>ROUND(I346*H346,2)</f>
        <v>0</v>
      </c>
      <c r="K346" s="135" t="s">
        <v>165</v>
      </c>
      <c r="L346" s="33"/>
      <c r="M346" s="140" t="s">
        <v>3</v>
      </c>
      <c r="N346" s="141" t="s">
        <v>46</v>
      </c>
      <c r="P346" s="142">
        <f>O346*H346</f>
        <v>0</v>
      </c>
      <c r="Q346" s="142">
        <v>0</v>
      </c>
      <c r="R346" s="142">
        <f>Q346*H346</f>
        <v>0</v>
      </c>
      <c r="S346" s="142">
        <v>0</v>
      </c>
      <c r="T346" s="143">
        <f>S346*H346</f>
        <v>0</v>
      </c>
      <c r="AR346" s="144" t="s">
        <v>160</v>
      </c>
      <c r="AT346" s="144" t="s">
        <v>161</v>
      </c>
      <c r="AU346" s="144" t="s">
        <v>85</v>
      </c>
      <c r="AY346" s="17" t="s">
        <v>157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7" t="s">
        <v>83</v>
      </c>
      <c r="BK346" s="145">
        <f>ROUND(I346*H346,2)</f>
        <v>0</v>
      </c>
      <c r="BL346" s="17" t="s">
        <v>160</v>
      </c>
      <c r="BM346" s="144" t="s">
        <v>571</v>
      </c>
    </row>
    <row r="347" spans="2:65" s="1" customFormat="1" x14ac:dyDescent="0.2">
      <c r="B347" s="33"/>
      <c r="D347" s="146" t="s">
        <v>167</v>
      </c>
      <c r="F347" s="147" t="s">
        <v>572</v>
      </c>
      <c r="I347" s="148"/>
      <c r="L347" s="33"/>
      <c r="M347" s="149"/>
      <c r="T347" s="54"/>
      <c r="AT347" s="17" t="s">
        <v>167</v>
      </c>
      <c r="AU347" s="17" t="s">
        <v>85</v>
      </c>
    </row>
    <row r="348" spans="2:65" s="12" customFormat="1" x14ac:dyDescent="0.2">
      <c r="B348" s="150"/>
      <c r="D348" s="151" t="s">
        <v>169</v>
      </c>
      <c r="E348" s="152" t="s">
        <v>3</v>
      </c>
      <c r="F348" s="153" t="s">
        <v>573</v>
      </c>
      <c r="H348" s="152" t="s">
        <v>3</v>
      </c>
      <c r="I348" s="154"/>
      <c r="L348" s="150"/>
      <c r="M348" s="155"/>
      <c r="T348" s="156"/>
      <c r="AT348" s="152" t="s">
        <v>169</v>
      </c>
      <c r="AU348" s="152" t="s">
        <v>85</v>
      </c>
      <c r="AV348" s="12" t="s">
        <v>83</v>
      </c>
      <c r="AW348" s="12" t="s">
        <v>36</v>
      </c>
      <c r="AX348" s="12" t="s">
        <v>75</v>
      </c>
      <c r="AY348" s="152" t="s">
        <v>157</v>
      </c>
    </row>
    <row r="349" spans="2:65" s="13" customFormat="1" ht="22.5" x14ac:dyDescent="0.2">
      <c r="B349" s="157"/>
      <c r="D349" s="151" t="s">
        <v>169</v>
      </c>
      <c r="E349" s="158" t="s">
        <v>3</v>
      </c>
      <c r="F349" s="159" t="s">
        <v>574</v>
      </c>
      <c r="H349" s="160">
        <v>216.37</v>
      </c>
      <c r="I349" s="161"/>
      <c r="L349" s="157"/>
      <c r="M349" s="162"/>
      <c r="T349" s="163"/>
      <c r="AT349" s="158" t="s">
        <v>169</v>
      </c>
      <c r="AU349" s="158" t="s">
        <v>85</v>
      </c>
      <c r="AV349" s="13" t="s">
        <v>85</v>
      </c>
      <c r="AW349" s="13" t="s">
        <v>36</v>
      </c>
      <c r="AX349" s="13" t="s">
        <v>83</v>
      </c>
      <c r="AY349" s="158" t="s">
        <v>157</v>
      </c>
    </row>
    <row r="350" spans="2:65" s="1" customFormat="1" ht="33" customHeight="1" x14ac:dyDescent="0.2">
      <c r="B350" s="132"/>
      <c r="C350" s="171" t="s">
        <v>575</v>
      </c>
      <c r="D350" s="171" t="s">
        <v>205</v>
      </c>
      <c r="E350" s="172" t="s">
        <v>576</v>
      </c>
      <c r="F350" s="173" t="s">
        <v>577</v>
      </c>
      <c r="G350" s="174" t="s">
        <v>164</v>
      </c>
      <c r="H350" s="175">
        <v>38.491</v>
      </c>
      <c r="I350" s="176"/>
      <c r="J350" s="177">
        <f>ROUND(I350*H350,2)</f>
        <v>0</v>
      </c>
      <c r="K350" s="173" t="s">
        <v>165</v>
      </c>
      <c r="L350" s="178"/>
      <c r="M350" s="179" t="s">
        <v>3</v>
      </c>
      <c r="N350" s="180" t="s">
        <v>46</v>
      </c>
      <c r="P350" s="142">
        <f>O350*H350</f>
        <v>0</v>
      </c>
      <c r="Q350" s="142">
        <v>0.03</v>
      </c>
      <c r="R350" s="142">
        <f>Q350*H350</f>
        <v>1.15473</v>
      </c>
      <c r="S350" s="142">
        <v>0</v>
      </c>
      <c r="T350" s="143">
        <f>S350*H350</f>
        <v>0</v>
      </c>
      <c r="AR350" s="144" t="s">
        <v>193</v>
      </c>
      <c r="AT350" s="144" t="s">
        <v>205</v>
      </c>
      <c r="AU350" s="144" t="s">
        <v>85</v>
      </c>
      <c r="AY350" s="17" t="s">
        <v>157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7" t="s">
        <v>83</v>
      </c>
      <c r="BK350" s="145">
        <f>ROUND(I350*H350,2)</f>
        <v>0</v>
      </c>
      <c r="BL350" s="17" t="s">
        <v>160</v>
      </c>
      <c r="BM350" s="144" t="s">
        <v>578</v>
      </c>
    </row>
    <row r="351" spans="2:65" s="12" customFormat="1" x14ac:dyDescent="0.2">
      <c r="B351" s="150"/>
      <c r="D351" s="151" t="s">
        <v>169</v>
      </c>
      <c r="E351" s="152" t="s">
        <v>3</v>
      </c>
      <c r="F351" s="153" t="s">
        <v>579</v>
      </c>
      <c r="H351" s="152" t="s">
        <v>3</v>
      </c>
      <c r="I351" s="154"/>
      <c r="L351" s="150"/>
      <c r="M351" s="155"/>
      <c r="T351" s="156"/>
      <c r="AT351" s="152" t="s">
        <v>169</v>
      </c>
      <c r="AU351" s="152" t="s">
        <v>85</v>
      </c>
      <c r="AV351" s="12" t="s">
        <v>83</v>
      </c>
      <c r="AW351" s="12" t="s">
        <v>36</v>
      </c>
      <c r="AX351" s="12" t="s">
        <v>75</v>
      </c>
      <c r="AY351" s="152" t="s">
        <v>157</v>
      </c>
    </row>
    <row r="352" spans="2:65" s="13" customFormat="1" x14ac:dyDescent="0.2">
      <c r="B352" s="157"/>
      <c r="D352" s="151" t="s">
        <v>169</v>
      </c>
      <c r="E352" s="158" t="s">
        <v>3</v>
      </c>
      <c r="F352" s="159" t="s">
        <v>580</v>
      </c>
      <c r="H352" s="160">
        <v>38.491</v>
      </c>
      <c r="I352" s="161"/>
      <c r="L352" s="157"/>
      <c r="M352" s="162"/>
      <c r="T352" s="163"/>
      <c r="AT352" s="158" t="s">
        <v>169</v>
      </c>
      <c r="AU352" s="158" t="s">
        <v>85</v>
      </c>
      <c r="AV352" s="13" t="s">
        <v>85</v>
      </c>
      <c r="AW352" s="13" t="s">
        <v>36</v>
      </c>
      <c r="AX352" s="13" t="s">
        <v>83</v>
      </c>
      <c r="AY352" s="158" t="s">
        <v>157</v>
      </c>
    </row>
    <row r="353" spans="2:65" s="1" customFormat="1" ht="24.2" customHeight="1" x14ac:dyDescent="0.2">
      <c r="B353" s="132"/>
      <c r="C353" s="171" t="s">
        <v>581</v>
      </c>
      <c r="D353" s="171" t="s">
        <v>205</v>
      </c>
      <c r="E353" s="172" t="s">
        <v>582</v>
      </c>
      <c r="F353" s="173" t="s">
        <v>583</v>
      </c>
      <c r="G353" s="174" t="s">
        <v>164</v>
      </c>
      <c r="H353" s="175">
        <v>142.95400000000001</v>
      </c>
      <c r="I353" s="176"/>
      <c r="J353" s="177">
        <f>ROUND(I353*H353,2)</f>
        <v>0</v>
      </c>
      <c r="K353" s="173" t="s">
        <v>3</v>
      </c>
      <c r="L353" s="178"/>
      <c r="M353" s="179" t="s">
        <v>3</v>
      </c>
      <c r="N353" s="180" t="s">
        <v>46</v>
      </c>
      <c r="P353" s="142">
        <f>O353*H353</f>
        <v>0</v>
      </c>
      <c r="Q353" s="142">
        <v>0.06</v>
      </c>
      <c r="R353" s="142">
        <f>Q353*H353</f>
        <v>8.5772399999999998</v>
      </c>
      <c r="S353" s="142">
        <v>0</v>
      </c>
      <c r="T353" s="143">
        <f>S353*H353</f>
        <v>0</v>
      </c>
      <c r="AR353" s="144" t="s">
        <v>193</v>
      </c>
      <c r="AT353" s="144" t="s">
        <v>205</v>
      </c>
      <c r="AU353" s="144" t="s">
        <v>85</v>
      </c>
      <c r="AY353" s="17" t="s">
        <v>157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7" t="s">
        <v>83</v>
      </c>
      <c r="BK353" s="145">
        <f>ROUND(I353*H353,2)</f>
        <v>0</v>
      </c>
      <c r="BL353" s="17" t="s">
        <v>160</v>
      </c>
      <c r="BM353" s="144" t="s">
        <v>584</v>
      </c>
    </row>
    <row r="354" spans="2:65" s="12" customFormat="1" x14ac:dyDescent="0.2">
      <c r="B354" s="150"/>
      <c r="D354" s="151" t="s">
        <v>169</v>
      </c>
      <c r="E354" s="152" t="s">
        <v>3</v>
      </c>
      <c r="F354" s="153" t="s">
        <v>585</v>
      </c>
      <c r="H354" s="152" t="s">
        <v>3</v>
      </c>
      <c r="I354" s="154"/>
      <c r="L354" s="150"/>
      <c r="M354" s="155"/>
      <c r="T354" s="156"/>
      <c r="AT354" s="152" t="s">
        <v>169</v>
      </c>
      <c r="AU354" s="152" t="s">
        <v>85</v>
      </c>
      <c r="AV354" s="12" t="s">
        <v>83</v>
      </c>
      <c r="AW354" s="12" t="s">
        <v>36</v>
      </c>
      <c r="AX354" s="12" t="s">
        <v>75</v>
      </c>
      <c r="AY354" s="152" t="s">
        <v>157</v>
      </c>
    </row>
    <row r="355" spans="2:65" s="13" customFormat="1" x14ac:dyDescent="0.2">
      <c r="B355" s="157"/>
      <c r="D355" s="151" t="s">
        <v>169</v>
      </c>
      <c r="E355" s="158" t="s">
        <v>3</v>
      </c>
      <c r="F355" s="159" t="s">
        <v>586</v>
      </c>
      <c r="H355" s="160">
        <v>142.95400000000001</v>
      </c>
      <c r="I355" s="161"/>
      <c r="L355" s="157"/>
      <c r="M355" s="162"/>
      <c r="T355" s="163"/>
      <c r="AT355" s="158" t="s">
        <v>169</v>
      </c>
      <c r="AU355" s="158" t="s">
        <v>85</v>
      </c>
      <c r="AV355" s="13" t="s">
        <v>85</v>
      </c>
      <c r="AW355" s="13" t="s">
        <v>36</v>
      </c>
      <c r="AX355" s="13" t="s">
        <v>83</v>
      </c>
      <c r="AY355" s="158" t="s">
        <v>157</v>
      </c>
    </row>
    <row r="356" spans="2:65" s="1" customFormat="1" ht="48.95" customHeight="1" x14ac:dyDescent="0.2">
      <c r="B356" s="132"/>
      <c r="C356" s="171" t="s">
        <v>587</v>
      </c>
      <c r="D356" s="171" t="s">
        <v>205</v>
      </c>
      <c r="E356" s="172" t="s">
        <v>588</v>
      </c>
      <c r="F356" s="173" t="s">
        <v>589</v>
      </c>
      <c r="G356" s="174" t="s">
        <v>164</v>
      </c>
      <c r="H356" s="175">
        <v>34.924999999999997</v>
      </c>
      <c r="I356" s="176"/>
      <c r="J356" s="177">
        <f>ROUND(I356*H356,2)</f>
        <v>0</v>
      </c>
      <c r="K356" s="173" t="s">
        <v>165</v>
      </c>
      <c r="L356" s="178"/>
      <c r="M356" s="179" t="s">
        <v>3</v>
      </c>
      <c r="N356" s="180" t="s">
        <v>46</v>
      </c>
      <c r="P356" s="142">
        <f>O356*H356</f>
        <v>0</v>
      </c>
      <c r="Q356" s="142">
        <v>5.5E-2</v>
      </c>
      <c r="R356" s="142">
        <f>Q356*H356</f>
        <v>1.9208749999999999</v>
      </c>
      <c r="S356" s="142">
        <v>0</v>
      </c>
      <c r="T356" s="143">
        <f>S356*H356</f>
        <v>0</v>
      </c>
      <c r="AR356" s="144" t="s">
        <v>193</v>
      </c>
      <c r="AT356" s="144" t="s">
        <v>205</v>
      </c>
      <c r="AU356" s="144" t="s">
        <v>85</v>
      </c>
      <c r="AY356" s="17" t="s">
        <v>157</v>
      </c>
      <c r="BE356" s="145">
        <f>IF(N356="základní",J356,0)</f>
        <v>0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7" t="s">
        <v>83</v>
      </c>
      <c r="BK356" s="145">
        <f>ROUND(I356*H356,2)</f>
        <v>0</v>
      </c>
      <c r="BL356" s="17" t="s">
        <v>160</v>
      </c>
      <c r="BM356" s="144" t="s">
        <v>590</v>
      </c>
    </row>
    <row r="357" spans="2:65" s="12" customFormat="1" x14ac:dyDescent="0.2">
      <c r="B357" s="150"/>
      <c r="D357" s="151" t="s">
        <v>169</v>
      </c>
      <c r="E357" s="152" t="s">
        <v>3</v>
      </c>
      <c r="F357" s="153" t="s">
        <v>591</v>
      </c>
      <c r="H357" s="152" t="s">
        <v>3</v>
      </c>
      <c r="I357" s="154"/>
      <c r="L357" s="150"/>
      <c r="M357" s="155"/>
      <c r="T357" s="156"/>
      <c r="AT357" s="152" t="s">
        <v>169</v>
      </c>
      <c r="AU357" s="152" t="s">
        <v>85</v>
      </c>
      <c r="AV357" s="12" t="s">
        <v>83</v>
      </c>
      <c r="AW357" s="12" t="s">
        <v>36</v>
      </c>
      <c r="AX357" s="12" t="s">
        <v>75</v>
      </c>
      <c r="AY357" s="152" t="s">
        <v>157</v>
      </c>
    </row>
    <row r="358" spans="2:65" s="13" customFormat="1" x14ac:dyDescent="0.2">
      <c r="B358" s="157"/>
      <c r="D358" s="151" t="s">
        <v>169</v>
      </c>
      <c r="E358" s="158" t="s">
        <v>3</v>
      </c>
      <c r="F358" s="159" t="s">
        <v>592</v>
      </c>
      <c r="H358" s="160">
        <v>34.924999999999997</v>
      </c>
      <c r="I358" s="161"/>
      <c r="L358" s="157"/>
      <c r="M358" s="162"/>
      <c r="T358" s="163"/>
      <c r="AT358" s="158" t="s">
        <v>169</v>
      </c>
      <c r="AU358" s="158" t="s">
        <v>85</v>
      </c>
      <c r="AV358" s="13" t="s">
        <v>85</v>
      </c>
      <c r="AW358" s="13" t="s">
        <v>36</v>
      </c>
      <c r="AX358" s="13" t="s">
        <v>83</v>
      </c>
      <c r="AY358" s="158" t="s">
        <v>157</v>
      </c>
    </row>
    <row r="359" spans="2:65" s="1" customFormat="1" ht="24.2" customHeight="1" x14ac:dyDescent="0.2">
      <c r="B359" s="132"/>
      <c r="C359" s="133" t="s">
        <v>593</v>
      </c>
      <c r="D359" s="133" t="s">
        <v>161</v>
      </c>
      <c r="E359" s="134" t="s">
        <v>594</v>
      </c>
      <c r="F359" s="135" t="s">
        <v>595</v>
      </c>
      <c r="G359" s="136" t="s">
        <v>164</v>
      </c>
      <c r="H359" s="137">
        <v>50.41</v>
      </c>
      <c r="I359" s="138"/>
      <c r="J359" s="139">
        <f>ROUND(I359*H359,2)</f>
        <v>0</v>
      </c>
      <c r="K359" s="135" t="s">
        <v>165</v>
      </c>
      <c r="L359" s="33"/>
      <c r="M359" s="140" t="s">
        <v>3</v>
      </c>
      <c r="N359" s="141" t="s">
        <v>46</v>
      </c>
      <c r="P359" s="142">
        <f>O359*H359</f>
        <v>0</v>
      </c>
      <c r="Q359" s="142">
        <v>5.0000000000000002E-5</v>
      </c>
      <c r="R359" s="142">
        <f>Q359*H359</f>
        <v>2.5204999999999997E-3</v>
      </c>
      <c r="S359" s="142">
        <v>0</v>
      </c>
      <c r="T359" s="143">
        <f>S359*H359</f>
        <v>0</v>
      </c>
      <c r="AR359" s="144" t="s">
        <v>238</v>
      </c>
      <c r="AT359" s="144" t="s">
        <v>161</v>
      </c>
      <c r="AU359" s="144" t="s">
        <v>85</v>
      </c>
      <c r="AY359" s="17" t="s">
        <v>157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7" t="s">
        <v>83</v>
      </c>
      <c r="BK359" s="145">
        <f>ROUND(I359*H359,2)</f>
        <v>0</v>
      </c>
      <c r="BL359" s="17" t="s">
        <v>238</v>
      </c>
      <c r="BM359" s="144" t="s">
        <v>596</v>
      </c>
    </row>
    <row r="360" spans="2:65" s="1" customFormat="1" x14ac:dyDescent="0.2">
      <c r="B360" s="33"/>
      <c r="D360" s="146" t="s">
        <v>167</v>
      </c>
      <c r="F360" s="147" t="s">
        <v>597</v>
      </c>
      <c r="I360" s="148"/>
      <c r="L360" s="33"/>
      <c r="M360" s="149"/>
      <c r="T360" s="54"/>
      <c r="AT360" s="17" t="s">
        <v>167</v>
      </c>
      <c r="AU360" s="17" t="s">
        <v>85</v>
      </c>
    </row>
    <row r="361" spans="2:65" s="12" customFormat="1" x14ac:dyDescent="0.2">
      <c r="B361" s="150"/>
      <c r="D361" s="151" t="s">
        <v>169</v>
      </c>
      <c r="E361" s="152" t="s">
        <v>3</v>
      </c>
      <c r="F361" s="153" t="s">
        <v>598</v>
      </c>
      <c r="H361" s="152" t="s">
        <v>3</v>
      </c>
      <c r="I361" s="154"/>
      <c r="L361" s="150"/>
      <c r="M361" s="155"/>
      <c r="T361" s="156"/>
      <c r="AT361" s="152" t="s">
        <v>169</v>
      </c>
      <c r="AU361" s="152" t="s">
        <v>85</v>
      </c>
      <c r="AV361" s="12" t="s">
        <v>83</v>
      </c>
      <c r="AW361" s="12" t="s">
        <v>36</v>
      </c>
      <c r="AX361" s="12" t="s">
        <v>75</v>
      </c>
      <c r="AY361" s="152" t="s">
        <v>157</v>
      </c>
    </row>
    <row r="362" spans="2:65" s="13" customFormat="1" x14ac:dyDescent="0.2">
      <c r="B362" s="157"/>
      <c r="D362" s="151" t="s">
        <v>169</v>
      </c>
      <c r="E362" s="158" t="s">
        <v>3</v>
      </c>
      <c r="F362" s="159" t="s">
        <v>481</v>
      </c>
      <c r="H362" s="160">
        <v>50.41</v>
      </c>
      <c r="I362" s="161"/>
      <c r="L362" s="157"/>
      <c r="M362" s="162"/>
      <c r="T362" s="163"/>
      <c r="AT362" s="158" t="s">
        <v>169</v>
      </c>
      <c r="AU362" s="158" t="s">
        <v>85</v>
      </c>
      <c r="AV362" s="13" t="s">
        <v>85</v>
      </c>
      <c r="AW362" s="13" t="s">
        <v>36</v>
      </c>
      <c r="AX362" s="13" t="s">
        <v>83</v>
      </c>
      <c r="AY362" s="158" t="s">
        <v>157</v>
      </c>
    </row>
    <row r="363" spans="2:65" s="1" customFormat="1" ht="24.2" customHeight="1" x14ac:dyDescent="0.2">
      <c r="B363" s="132"/>
      <c r="C363" s="171" t="s">
        <v>599</v>
      </c>
      <c r="D363" s="171" t="s">
        <v>205</v>
      </c>
      <c r="E363" s="172" t="s">
        <v>600</v>
      </c>
      <c r="F363" s="173" t="s">
        <v>601</v>
      </c>
      <c r="G363" s="174" t="s">
        <v>164</v>
      </c>
      <c r="H363" s="175">
        <v>52.930999999999997</v>
      </c>
      <c r="I363" s="176"/>
      <c r="J363" s="177">
        <f>ROUND(I363*H363,2)</f>
        <v>0</v>
      </c>
      <c r="K363" s="173" t="s">
        <v>3</v>
      </c>
      <c r="L363" s="178"/>
      <c r="M363" s="179" t="s">
        <v>3</v>
      </c>
      <c r="N363" s="180" t="s">
        <v>46</v>
      </c>
      <c r="P363" s="142">
        <f>O363*H363</f>
        <v>0</v>
      </c>
      <c r="Q363" s="142">
        <v>5.0000000000000001E-3</v>
      </c>
      <c r="R363" s="142">
        <f>Q363*H363</f>
        <v>0.26465499999999997</v>
      </c>
      <c r="S363" s="142">
        <v>0</v>
      </c>
      <c r="T363" s="143">
        <f>S363*H363</f>
        <v>0</v>
      </c>
      <c r="AR363" s="144" t="s">
        <v>339</v>
      </c>
      <c r="AT363" s="144" t="s">
        <v>205</v>
      </c>
      <c r="AU363" s="144" t="s">
        <v>85</v>
      </c>
      <c r="AY363" s="17" t="s">
        <v>157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7" t="s">
        <v>83</v>
      </c>
      <c r="BK363" s="145">
        <f>ROUND(I363*H363,2)</f>
        <v>0</v>
      </c>
      <c r="BL363" s="17" t="s">
        <v>238</v>
      </c>
      <c r="BM363" s="144" t="s">
        <v>602</v>
      </c>
    </row>
    <row r="364" spans="2:65" s="13" customFormat="1" x14ac:dyDescent="0.2">
      <c r="B364" s="157"/>
      <c r="D364" s="151" t="s">
        <v>169</v>
      </c>
      <c r="F364" s="159" t="s">
        <v>603</v>
      </c>
      <c r="H364" s="160">
        <v>52.930999999999997</v>
      </c>
      <c r="I364" s="161"/>
      <c r="L364" s="157"/>
      <c r="M364" s="162"/>
      <c r="T364" s="163"/>
      <c r="AT364" s="158" t="s">
        <v>169</v>
      </c>
      <c r="AU364" s="158" t="s">
        <v>85</v>
      </c>
      <c r="AV364" s="13" t="s">
        <v>85</v>
      </c>
      <c r="AW364" s="13" t="s">
        <v>4</v>
      </c>
      <c r="AX364" s="13" t="s">
        <v>83</v>
      </c>
      <c r="AY364" s="158" t="s">
        <v>157</v>
      </c>
    </row>
    <row r="365" spans="2:65" s="1" customFormat="1" ht="16.5" customHeight="1" x14ac:dyDescent="0.2">
      <c r="B365" s="132"/>
      <c r="C365" s="133" t="s">
        <v>604</v>
      </c>
      <c r="D365" s="133" t="s">
        <v>161</v>
      </c>
      <c r="E365" s="134" t="s">
        <v>605</v>
      </c>
      <c r="F365" s="135" t="s">
        <v>606</v>
      </c>
      <c r="G365" s="136" t="s">
        <v>201</v>
      </c>
      <c r="H365" s="137">
        <v>2</v>
      </c>
      <c r="I365" s="138"/>
      <c r="J365" s="139">
        <f>ROUND(I365*H365,2)</f>
        <v>0</v>
      </c>
      <c r="K365" s="135" t="s">
        <v>165</v>
      </c>
      <c r="L365" s="33"/>
      <c r="M365" s="140" t="s">
        <v>3</v>
      </c>
      <c r="N365" s="141" t="s">
        <v>46</v>
      </c>
      <c r="P365" s="142">
        <f>O365*H365</f>
        <v>0</v>
      </c>
      <c r="Q365" s="142">
        <v>0</v>
      </c>
      <c r="R365" s="142">
        <f>Q365*H365</f>
        <v>0</v>
      </c>
      <c r="S365" s="142">
        <v>0</v>
      </c>
      <c r="T365" s="143">
        <f>S365*H365</f>
        <v>0</v>
      </c>
      <c r="AR365" s="144" t="s">
        <v>238</v>
      </c>
      <c r="AT365" s="144" t="s">
        <v>161</v>
      </c>
      <c r="AU365" s="144" t="s">
        <v>85</v>
      </c>
      <c r="AY365" s="17" t="s">
        <v>157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7" t="s">
        <v>83</v>
      </c>
      <c r="BK365" s="145">
        <f>ROUND(I365*H365,2)</f>
        <v>0</v>
      </c>
      <c r="BL365" s="17" t="s">
        <v>238</v>
      </c>
      <c r="BM365" s="144" t="s">
        <v>607</v>
      </c>
    </row>
    <row r="366" spans="2:65" s="1" customFormat="1" x14ac:dyDescent="0.2">
      <c r="B366" s="33"/>
      <c r="D366" s="146" t="s">
        <v>167</v>
      </c>
      <c r="F366" s="147" t="s">
        <v>608</v>
      </c>
      <c r="I366" s="148"/>
      <c r="L366" s="33"/>
      <c r="M366" s="149"/>
      <c r="T366" s="54"/>
      <c r="AT366" s="17" t="s">
        <v>167</v>
      </c>
      <c r="AU366" s="17" t="s">
        <v>85</v>
      </c>
    </row>
    <row r="367" spans="2:65" s="12" customFormat="1" x14ac:dyDescent="0.2">
      <c r="B367" s="150"/>
      <c r="D367" s="151" t="s">
        <v>169</v>
      </c>
      <c r="E367" s="152" t="s">
        <v>3</v>
      </c>
      <c r="F367" s="153" t="s">
        <v>609</v>
      </c>
      <c r="H367" s="152" t="s">
        <v>3</v>
      </c>
      <c r="I367" s="154"/>
      <c r="L367" s="150"/>
      <c r="M367" s="155"/>
      <c r="T367" s="156"/>
      <c r="AT367" s="152" t="s">
        <v>169</v>
      </c>
      <c r="AU367" s="152" t="s">
        <v>85</v>
      </c>
      <c r="AV367" s="12" t="s">
        <v>83</v>
      </c>
      <c r="AW367" s="12" t="s">
        <v>36</v>
      </c>
      <c r="AX367" s="12" t="s">
        <v>75</v>
      </c>
      <c r="AY367" s="152" t="s">
        <v>157</v>
      </c>
    </row>
    <row r="368" spans="2:65" s="13" customFormat="1" x14ac:dyDescent="0.2">
      <c r="B368" s="157"/>
      <c r="D368" s="151" t="s">
        <v>169</v>
      </c>
      <c r="E368" s="158" t="s">
        <v>3</v>
      </c>
      <c r="F368" s="159" t="s">
        <v>85</v>
      </c>
      <c r="H368" s="160">
        <v>2</v>
      </c>
      <c r="I368" s="161"/>
      <c r="L368" s="157"/>
      <c r="M368" s="162"/>
      <c r="T368" s="163"/>
      <c r="AT368" s="158" t="s">
        <v>169</v>
      </c>
      <c r="AU368" s="158" t="s">
        <v>85</v>
      </c>
      <c r="AV368" s="13" t="s">
        <v>85</v>
      </c>
      <c r="AW368" s="13" t="s">
        <v>36</v>
      </c>
      <c r="AX368" s="13" t="s">
        <v>83</v>
      </c>
      <c r="AY368" s="158" t="s">
        <v>157</v>
      </c>
    </row>
    <row r="369" spans="2:65" s="1" customFormat="1" ht="16.5" customHeight="1" x14ac:dyDescent="0.2">
      <c r="B369" s="132"/>
      <c r="C369" s="133" t="s">
        <v>610</v>
      </c>
      <c r="D369" s="133" t="s">
        <v>161</v>
      </c>
      <c r="E369" s="134" t="s">
        <v>611</v>
      </c>
      <c r="F369" s="135" t="s">
        <v>612</v>
      </c>
      <c r="G369" s="136" t="s">
        <v>201</v>
      </c>
      <c r="H369" s="137">
        <v>7</v>
      </c>
      <c r="I369" s="138"/>
      <c r="J369" s="139">
        <f>ROUND(I369*H369,2)</f>
        <v>0</v>
      </c>
      <c r="K369" s="135" t="s">
        <v>165</v>
      </c>
      <c r="L369" s="33"/>
      <c r="M369" s="140" t="s">
        <v>3</v>
      </c>
      <c r="N369" s="141" t="s">
        <v>46</v>
      </c>
      <c r="P369" s="142">
        <f>O369*H369</f>
        <v>0</v>
      </c>
      <c r="Q369" s="142">
        <v>0</v>
      </c>
      <c r="R369" s="142">
        <f>Q369*H369</f>
        <v>0</v>
      </c>
      <c r="S369" s="142">
        <v>0</v>
      </c>
      <c r="T369" s="143">
        <f>S369*H369</f>
        <v>0</v>
      </c>
      <c r="AR369" s="144" t="s">
        <v>238</v>
      </c>
      <c r="AT369" s="144" t="s">
        <v>161</v>
      </c>
      <c r="AU369" s="144" t="s">
        <v>85</v>
      </c>
      <c r="AY369" s="17" t="s">
        <v>157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7" t="s">
        <v>83</v>
      </c>
      <c r="BK369" s="145">
        <f>ROUND(I369*H369,2)</f>
        <v>0</v>
      </c>
      <c r="BL369" s="17" t="s">
        <v>238</v>
      </c>
      <c r="BM369" s="144" t="s">
        <v>613</v>
      </c>
    </row>
    <row r="370" spans="2:65" s="1" customFormat="1" x14ac:dyDescent="0.2">
      <c r="B370" s="33"/>
      <c r="D370" s="146" t="s">
        <v>167</v>
      </c>
      <c r="F370" s="147" t="s">
        <v>614</v>
      </c>
      <c r="I370" s="148"/>
      <c r="L370" s="33"/>
      <c r="M370" s="149"/>
      <c r="T370" s="54"/>
      <c r="AT370" s="17" t="s">
        <v>167</v>
      </c>
      <c r="AU370" s="17" t="s">
        <v>85</v>
      </c>
    </row>
    <row r="371" spans="2:65" s="12" customFormat="1" x14ac:dyDescent="0.2">
      <c r="B371" s="150"/>
      <c r="D371" s="151" t="s">
        <v>169</v>
      </c>
      <c r="E371" s="152" t="s">
        <v>3</v>
      </c>
      <c r="F371" s="153" t="s">
        <v>615</v>
      </c>
      <c r="H371" s="152" t="s">
        <v>3</v>
      </c>
      <c r="I371" s="154"/>
      <c r="L371" s="150"/>
      <c r="M371" s="155"/>
      <c r="T371" s="156"/>
      <c r="AT371" s="152" t="s">
        <v>169</v>
      </c>
      <c r="AU371" s="152" t="s">
        <v>85</v>
      </c>
      <c r="AV371" s="12" t="s">
        <v>83</v>
      </c>
      <c r="AW371" s="12" t="s">
        <v>36</v>
      </c>
      <c r="AX371" s="12" t="s">
        <v>75</v>
      </c>
      <c r="AY371" s="152" t="s">
        <v>157</v>
      </c>
    </row>
    <row r="372" spans="2:65" s="13" customFormat="1" x14ac:dyDescent="0.2">
      <c r="B372" s="157"/>
      <c r="D372" s="151" t="s">
        <v>169</v>
      </c>
      <c r="E372" s="158" t="s">
        <v>3</v>
      </c>
      <c r="F372" s="159" t="s">
        <v>616</v>
      </c>
      <c r="H372" s="160">
        <v>7</v>
      </c>
      <c r="I372" s="161"/>
      <c r="L372" s="157"/>
      <c r="M372" s="162"/>
      <c r="T372" s="163"/>
      <c r="AT372" s="158" t="s">
        <v>169</v>
      </c>
      <c r="AU372" s="158" t="s">
        <v>85</v>
      </c>
      <c r="AV372" s="13" t="s">
        <v>85</v>
      </c>
      <c r="AW372" s="13" t="s">
        <v>36</v>
      </c>
      <c r="AX372" s="13" t="s">
        <v>83</v>
      </c>
      <c r="AY372" s="158" t="s">
        <v>157</v>
      </c>
    </row>
    <row r="373" spans="2:65" s="1" customFormat="1" ht="37.700000000000003" customHeight="1" x14ac:dyDescent="0.2">
      <c r="B373" s="132"/>
      <c r="C373" s="171" t="s">
        <v>617</v>
      </c>
      <c r="D373" s="171" t="s">
        <v>205</v>
      </c>
      <c r="E373" s="172" t="s">
        <v>618</v>
      </c>
      <c r="F373" s="173" t="s">
        <v>619</v>
      </c>
      <c r="G373" s="174" t="s">
        <v>164</v>
      </c>
      <c r="H373" s="175">
        <v>16.87</v>
      </c>
      <c r="I373" s="176"/>
      <c r="J373" s="177">
        <f>ROUND(I373*H373,2)</f>
        <v>0</v>
      </c>
      <c r="K373" s="173" t="s">
        <v>165</v>
      </c>
      <c r="L373" s="178"/>
      <c r="M373" s="179" t="s">
        <v>3</v>
      </c>
      <c r="N373" s="180" t="s">
        <v>46</v>
      </c>
      <c r="P373" s="142">
        <f>O373*H373</f>
        <v>0</v>
      </c>
      <c r="Q373" s="142">
        <v>2.997E-2</v>
      </c>
      <c r="R373" s="142">
        <f>Q373*H373</f>
        <v>0.50559390000000004</v>
      </c>
      <c r="S373" s="142">
        <v>0</v>
      </c>
      <c r="T373" s="143">
        <f>S373*H373</f>
        <v>0</v>
      </c>
      <c r="AR373" s="144" t="s">
        <v>339</v>
      </c>
      <c r="AT373" s="144" t="s">
        <v>205</v>
      </c>
      <c r="AU373" s="144" t="s">
        <v>85</v>
      </c>
      <c r="AY373" s="17" t="s">
        <v>157</v>
      </c>
      <c r="BE373" s="145">
        <f>IF(N373="základní",J373,0)</f>
        <v>0</v>
      </c>
      <c r="BF373" s="145">
        <f>IF(N373="snížená",J373,0)</f>
        <v>0</v>
      </c>
      <c r="BG373" s="145">
        <f>IF(N373="zákl. přenesená",J373,0)</f>
        <v>0</v>
      </c>
      <c r="BH373" s="145">
        <f>IF(N373="sníž. přenesená",J373,0)</f>
        <v>0</v>
      </c>
      <c r="BI373" s="145">
        <f>IF(N373="nulová",J373,0)</f>
        <v>0</v>
      </c>
      <c r="BJ373" s="17" t="s">
        <v>83</v>
      </c>
      <c r="BK373" s="145">
        <f>ROUND(I373*H373,2)</f>
        <v>0</v>
      </c>
      <c r="BL373" s="17" t="s">
        <v>238</v>
      </c>
      <c r="BM373" s="144" t="s">
        <v>620</v>
      </c>
    </row>
    <row r="374" spans="2:65" s="12" customFormat="1" x14ac:dyDescent="0.2">
      <c r="B374" s="150"/>
      <c r="D374" s="151" t="s">
        <v>169</v>
      </c>
      <c r="E374" s="152" t="s">
        <v>3</v>
      </c>
      <c r="F374" s="153" t="s">
        <v>621</v>
      </c>
      <c r="H374" s="152" t="s">
        <v>3</v>
      </c>
      <c r="I374" s="154"/>
      <c r="L374" s="150"/>
      <c r="M374" s="155"/>
      <c r="T374" s="156"/>
      <c r="AT374" s="152" t="s">
        <v>169</v>
      </c>
      <c r="AU374" s="152" t="s">
        <v>85</v>
      </c>
      <c r="AV374" s="12" t="s">
        <v>83</v>
      </c>
      <c r="AW374" s="12" t="s">
        <v>36</v>
      </c>
      <c r="AX374" s="12" t="s">
        <v>75</v>
      </c>
      <c r="AY374" s="152" t="s">
        <v>157</v>
      </c>
    </row>
    <row r="375" spans="2:65" s="13" customFormat="1" x14ac:dyDescent="0.2">
      <c r="B375" s="157"/>
      <c r="D375" s="151" t="s">
        <v>169</v>
      </c>
      <c r="E375" s="158" t="s">
        <v>3</v>
      </c>
      <c r="F375" s="159" t="s">
        <v>622</v>
      </c>
      <c r="H375" s="160">
        <v>16.87</v>
      </c>
      <c r="I375" s="161"/>
      <c r="L375" s="157"/>
      <c r="M375" s="162"/>
      <c r="T375" s="163"/>
      <c r="AT375" s="158" t="s">
        <v>169</v>
      </c>
      <c r="AU375" s="158" t="s">
        <v>85</v>
      </c>
      <c r="AV375" s="13" t="s">
        <v>85</v>
      </c>
      <c r="AW375" s="13" t="s">
        <v>36</v>
      </c>
      <c r="AX375" s="13" t="s">
        <v>83</v>
      </c>
      <c r="AY375" s="158" t="s">
        <v>157</v>
      </c>
    </row>
    <row r="376" spans="2:65" s="1" customFormat="1" ht="33" customHeight="1" x14ac:dyDescent="0.2">
      <c r="B376" s="132"/>
      <c r="C376" s="171" t="s">
        <v>623</v>
      </c>
      <c r="D376" s="171" t="s">
        <v>205</v>
      </c>
      <c r="E376" s="172" t="s">
        <v>624</v>
      </c>
      <c r="F376" s="173" t="s">
        <v>625</v>
      </c>
      <c r="G376" s="174" t="s">
        <v>164</v>
      </c>
      <c r="H376" s="175">
        <v>1.94</v>
      </c>
      <c r="I376" s="176"/>
      <c r="J376" s="177">
        <f>ROUND(I376*H376,2)</f>
        <v>0</v>
      </c>
      <c r="K376" s="173" t="s">
        <v>165</v>
      </c>
      <c r="L376" s="178"/>
      <c r="M376" s="179" t="s">
        <v>3</v>
      </c>
      <c r="N376" s="180" t="s">
        <v>46</v>
      </c>
      <c r="P376" s="142">
        <f>O376*H376</f>
        <v>0</v>
      </c>
      <c r="Q376" s="142">
        <v>3.227E-2</v>
      </c>
      <c r="R376" s="142">
        <f>Q376*H376</f>
        <v>6.2603800000000001E-2</v>
      </c>
      <c r="S376" s="142">
        <v>0</v>
      </c>
      <c r="T376" s="143">
        <f>S376*H376</f>
        <v>0</v>
      </c>
      <c r="AR376" s="144" t="s">
        <v>339</v>
      </c>
      <c r="AT376" s="144" t="s">
        <v>205</v>
      </c>
      <c r="AU376" s="144" t="s">
        <v>85</v>
      </c>
      <c r="AY376" s="17" t="s">
        <v>157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7" t="s">
        <v>83</v>
      </c>
      <c r="BK376" s="145">
        <f>ROUND(I376*H376,2)</f>
        <v>0</v>
      </c>
      <c r="BL376" s="17" t="s">
        <v>238</v>
      </c>
      <c r="BM376" s="144" t="s">
        <v>626</v>
      </c>
    </row>
    <row r="377" spans="2:65" s="12" customFormat="1" x14ac:dyDescent="0.2">
      <c r="B377" s="150"/>
      <c r="D377" s="151" t="s">
        <v>169</v>
      </c>
      <c r="E377" s="152" t="s">
        <v>3</v>
      </c>
      <c r="F377" s="153" t="s">
        <v>621</v>
      </c>
      <c r="H377" s="152" t="s">
        <v>3</v>
      </c>
      <c r="I377" s="154"/>
      <c r="L377" s="150"/>
      <c r="M377" s="155"/>
      <c r="T377" s="156"/>
      <c r="AT377" s="152" t="s">
        <v>169</v>
      </c>
      <c r="AU377" s="152" t="s">
        <v>85</v>
      </c>
      <c r="AV377" s="12" t="s">
        <v>83</v>
      </c>
      <c r="AW377" s="12" t="s">
        <v>36</v>
      </c>
      <c r="AX377" s="12" t="s">
        <v>75</v>
      </c>
      <c r="AY377" s="152" t="s">
        <v>157</v>
      </c>
    </row>
    <row r="378" spans="2:65" s="13" customFormat="1" x14ac:dyDescent="0.2">
      <c r="B378" s="157"/>
      <c r="D378" s="151" t="s">
        <v>169</v>
      </c>
      <c r="E378" s="158" t="s">
        <v>3</v>
      </c>
      <c r="F378" s="159" t="s">
        <v>627</v>
      </c>
      <c r="H378" s="160">
        <v>1.94</v>
      </c>
      <c r="I378" s="161"/>
      <c r="L378" s="157"/>
      <c r="M378" s="162"/>
      <c r="T378" s="163"/>
      <c r="AT378" s="158" t="s">
        <v>169</v>
      </c>
      <c r="AU378" s="158" t="s">
        <v>85</v>
      </c>
      <c r="AV378" s="13" t="s">
        <v>85</v>
      </c>
      <c r="AW378" s="13" t="s">
        <v>36</v>
      </c>
      <c r="AX378" s="13" t="s">
        <v>83</v>
      </c>
      <c r="AY378" s="158" t="s">
        <v>157</v>
      </c>
    </row>
    <row r="379" spans="2:65" s="1" customFormat="1" ht="37.700000000000003" customHeight="1" x14ac:dyDescent="0.2">
      <c r="B379" s="132"/>
      <c r="C379" s="171" t="s">
        <v>628</v>
      </c>
      <c r="D379" s="171" t="s">
        <v>205</v>
      </c>
      <c r="E379" s="172" t="s">
        <v>629</v>
      </c>
      <c r="F379" s="173" t="s">
        <v>630</v>
      </c>
      <c r="G379" s="174" t="s">
        <v>164</v>
      </c>
      <c r="H379" s="175">
        <v>1.94</v>
      </c>
      <c r="I379" s="176"/>
      <c r="J379" s="177">
        <f>ROUND(I379*H379,2)</f>
        <v>0</v>
      </c>
      <c r="K379" s="173" t="s">
        <v>165</v>
      </c>
      <c r="L379" s="178"/>
      <c r="M379" s="179" t="s">
        <v>3</v>
      </c>
      <c r="N379" s="180" t="s">
        <v>46</v>
      </c>
      <c r="P379" s="142">
        <f>O379*H379</f>
        <v>0</v>
      </c>
      <c r="Q379" s="142">
        <v>3.8289999999999998E-2</v>
      </c>
      <c r="R379" s="142">
        <f>Q379*H379</f>
        <v>7.428259999999999E-2</v>
      </c>
      <c r="S379" s="142">
        <v>0</v>
      </c>
      <c r="T379" s="143">
        <f>S379*H379</f>
        <v>0</v>
      </c>
      <c r="AR379" s="144" t="s">
        <v>339</v>
      </c>
      <c r="AT379" s="144" t="s">
        <v>205</v>
      </c>
      <c r="AU379" s="144" t="s">
        <v>85</v>
      </c>
      <c r="AY379" s="17" t="s">
        <v>157</v>
      </c>
      <c r="BE379" s="145">
        <f>IF(N379="základní",J379,0)</f>
        <v>0</v>
      </c>
      <c r="BF379" s="145">
        <f>IF(N379="snížená",J379,0)</f>
        <v>0</v>
      </c>
      <c r="BG379" s="145">
        <f>IF(N379="zákl. přenesená",J379,0)</f>
        <v>0</v>
      </c>
      <c r="BH379" s="145">
        <f>IF(N379="sníž. přenesená",J379,0)</f>
        <v>0</v>
      </c>
      <c r="BI379" s="145">
        <f>IF(N379="nulová",J379,0)</f>
        <v>0</v>
      </c>
      <c r="BJ379" s="17" t="s">
        <v>83</v>
      </c>
      <c r="BK379" s="145">
        <f>ROUND(I379*H379,2)</f>
        <v>0</v>
      </c>
      <c r="BL379" s="17" t="s">
        <v>238</v>
      </c>
      <c r="BM379" s="144" t="s">
        <v>631</v>
      </c>
    </row>
    <row r="380" spans="2:65" s="1" customFormat="1" ht="48.95" customHeight="1" x14ac:dyDescent="0.2">
      <c r="B380" s="132"/>
      <c r="C380" s="133" t="s">
        <v>632</v>
      </c>
      <c r="D380" s="133" t="s">
        <v>161</v>
      </c>
      <c r="E380" s="134" t="s">
        <v>633</v>
      </c>
      <c r="F380" s="135" t="s">
        <v>634</v>
      </c>
      <c r="G380" s="136" t="s">
        <v>325</v>
      </c>
      <c r="H380" s="137">
        <v>0.91</v>
      </c>
      <c r="I380" s="138"/>
      <c r="J380" s="139">
        <f>ROUND(I380*H380,2)</f>
        <v>0</v>
      </c>
      <c r="K380" s="135" t="s">
        <v>165</v>
      </c>
      <c r="L380" s="33"/>
      <c r="M380" s="140" t="s">
        <v>3</v>
      </c>
      <c r="N380" s="141" t="s">
        <v>46</v>
      </c>
      <c r="P380" s="142">
        <f>O380*H380</f>
        <v>0</v>
      </c>
      <c r="Q380" s="142">
        <v>0</v>
      </c>
      <c r="R380" s="142">
        <f>Q380*H380</f>
        <v>0</v>
      </c>
      <c r="S380" s="142">
        <v>0</v>
      </c>
      <c r="T380" s="143">
        <f>S380*H380</f>
        <v>0</v>
      </c>
      <c r="AR380" s="144" t="s">
        <v>238</v>
      </c>
      <c r="AT380" s="144" t="s">
        <v>161</v>
      </c>
      <c r="AU380" s="144" t="s">
        <v>85</v>
      </c>
      <c r="AY380" s="17" t="s">
        <v>157</v>
      </c>
      <c r="BE380" s="145">
        <f>IF(N380="základní",J380,0)</f>
        <v>0</v>
      </c>
      <c r="BF380" s="145">
        <f>IF(N380="snížená",J380,0)</f>
        <v>0</v>
      </c>
      <c r="BG380" s="145">
        <f>IF(N380="zákl. přenesená",J380,0)</f>
        <v>0</v>
      </c>
      <c r="BH380" s="145">
        <f>IF(N380="sníž. přenesená",J380,0)</f>
        <v>0</v>
      </c>
      <c r="BI380" s="145">
        <f>IF(N380="nulová",J380,0)</f>
        <v>0</v>
      </c>
      <c r="BJ380" s="17" t="s">
        <v>83</v>
      </c>
      <c r="BK380" s="145">
        <f>ROUND(I380*H380,2)</f>
        <v>0</v>
      </c>
      <c r="BL380" s="17" t="s">
        <v>238</v>
      </c>
      <c r="BM380" s="144" t="s">
        <v>635</v>
      </c>
    </row>
    <row r="381" spans="2:65" s="1" customFormat="1" x14ac:dyDescent="0.2">
      <c r="B381" s="33"/>
      <c r="D381" s="146" t="s">
        <v>167</v>
      </c>
      <c r="F381" s="147" t="s">
        <v>636</v>
      </c>
      <c r="I381" s="148"/>
      <c r="L381" s="33"/>
      <c r="M381" s="149"/>
      <c r="T381" s="54"/>
      <c r="AT381" s="17" t="s">
        <v>167</v>
      </c>
      <c r="AU381" s="17" t="s">
        <v>85</v>
      </c>
    </row>
    <row r="382" spans="2:65" s="11" customFormat="1" ht="22.7" customHeight="1" x14ac:dyDescent="0.2">
      <c r="B382" s="120"/>
      <c r="D382" s="121" t="s">
        <v>74</v>
      </c>
      <c r="E382" s="130" t="s">
        <v>637</v>
      </c>
      <c r="F382" s="130" t="s">
        <v>638</v>
      </c>
      <c r="I382" s="123"/>
      <c r="J382" s="131">
        <f>BK382</f>
        <v>0</v>
      </c>
      <c r="L382" s="120"/>
      <c r="M382" s="125"/>
      <c r="P382" s="126">
        <f>SUM(P383:P388)</f>
        <v>0</v>
      </c>
      <c r="R382" s="126">
        <f>SUM(R383:R388)</f>
        <v>0</v>
      </c>
      <c r="T382" s="127">
        <f>SUM(T383:T388)</f>
        <v>35.856695000000002</v>
      </c>
      <c r="AR382" s="121" t="s">
        <v>85</v>
      </c>
      <c r="AT382" s="128" t="s">
        <v>74</v>
      </c>
      <c r="AU382" s="128" t="s">
        <v>83</v>
      </c>
      <c r="AY382" s="121" t="s">
        <v>157</v>
      </c>
      <c r="BK382" s="129">
        <f>SUM(BK383:BK388)</f>
        <v>0</v>
      </c>
    </row>
    <row r="383" spans="2:65" s="1" customFormat="1" ht="37.700000000000003" customHeight="1" x14ac:dyDescent="0.2">
      <c r="B383" s="132"/>
      <c r="C383" s="133" t="s">
        <v>639</v>
      </c>
      <c r="D383" s="133" t="s">
        <v>161</v>
      </c>
      <c r="E383" s="134" t="s">
        <v>640</v>
      </c>
      <c r="F383" s="135" t="s">
        <v>641</v>
      </c>
      <c r="G383" s="136" t="s">
        <v>164</v>
      </c>
      <c r="H383" s="137">
        <v>79.2</v>
      </c>
      <c r="I383" s="138"/>
      <c r="J383" s="139">
        <f>ROUND(I383*H383,2)</f>
        <v>0</v>
      </c>
      <c r="K383" s="135" t="s">
        <v>165</v>
      </c>
      <c r="L383" s="33"/>
      <c r="M383" s="140" t="s">
        <v>3</v>
      </c>
      <c r="N383" s="141" t="s">
        <v>46</v>
      </c>
      <c r="P383" s="142">
        <f>O383*H383</f>
        <v>0</v>
      </c>
      <c r="Q383" s="142">
        <v>0</v>
      </c>
      <c r="R383" s="142">
        <f>Q383*H383</f>
        <v>0</v>
      </c>
      <c r="S383" s="142">
        <v>0.157</v>
      </c>
      <c r="T383" s="143">
        <f>S383*H383</f>
        <v>12.4344</v>
      </c>
      <c r="AR383" s="144" t="s">
        <v>238</v>
      </c>
      <c r="AT383" s="144" t="s">
        <v>161</v>
      </c>
      <c r="AU383" s="144" t="s">
        <v>85</v>
      </c>
      <c r="AY383" s="17" t="s">
        <v>157</v>
      </c>
      <c r="BE383" s="145">
        <f>IF(N383="základní",J383,0)</f>
        <v>0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7" t="s">
        <v>83</v>
      </c>
      <c r="BK383" s="145">
        <f>ROUND(I383*H383,2)</f>
        <v>0</v>
      </c>
      <c r="BL383" s="17" t="s">
        <v>238</v>
      </c>
      <c r="BM383" s="144" t="s">
        <v>642</v>
      </c>
    </row>
    <row r="384" spans="2:65" s="1" customFormat="1" x14ac:dyDescent="0.2">
      <c r="B384" s="33"/>
      <c r="D384" s="146" t="s">
        <v>167</v>
      </c>
      <c r="F384" s="147" t="s">
        <v>643</v>
      </c>
      <c r="I384" s="148"/>
      <c r="L384" s="33"/>
      <c r="M384" s="149"/>
      <c r="T384" s="54"/>
      <c r="AT384" s="17" t="s">
        <v>167</v>
      </c>
      <c r="AU384" s="17" t="s">
        <v>85</v>
      </c>
    </row>
    <row r="385" spans="2:65" s="13" customFormat="1" x14ac:dyDescent="0.2">
      <c r="B385" s="157"/>
      <c r="D385" s="151" t="s">
        <v>169</v>
      </c>
      <c r="E385" s="158" t="s">
        <v>3</v>
      </c>
      <c r="F385" s="159" t="s">
        <v>644</v>
      </c>
      <c r="H385" s="160">
        <v>79.2</v>
      </c>
      <c r="I385" s="161"/>
      <c r="L385" s="157"/>
      <c r="M385" s="162"/>
      <c r="T385" s="163"/>
      <c r="AT385" s="158" t="s">
        <v>169</v>
      </c>
      <c r="AU385" s="158" t="s">
        <v>85</v>
      </c>
      <c r="AV385" s="13" t="s">
        <v>85</v>
      </c>
      <c r="AW385" s="13" t="s">
        <v>36</v>
      </c>
      <c r="AX385" s="13" t="s">
        <v>83</v>
      </c>
      <c r="AY385" s="158" t="s">
        <v>157</v>
      </c>
    </row>
    <row r="386" spans="2:65" s="1" customFormat="1" ht="24.2" customHeight="1" x14ac:dyDescent="0.2">
      <c r="B386" s="132"/>
      <c r="C386" s="133" t="s">
        <v>645</v>
      </c>
      <c r="D386" s="133" t="s">
        <v>161</v>
      </c>
      <c r="E386" s="134" t="s">
        <v>646</v>
      </c>
      <c r="F386" s="135" t="s">
        <v>647</v>
      </c>
      <c r="G386" s="136" t="s">
        <v>164</v>
      </c>
      <c r="H386" s="137">
        <v>126.607</v>
      </c>
      <c r="I386" s="138"/>
      <c r="J386" s="139">
        <f>ROUND(I386*H386,2)</f>
        <v>0</v>
      </c>
      <c r="K386" s="135" t="s">
        <v>165</v>
      </c>
      <c r="L386" s="33"/>
      <c r="M386" s="140" t="s">
        <v>3</v>
      </c>
      <c r="N386" s="141" t="s">
        <v>46</v>
      </c>
      <c r="P386" s="142">
        <f>O386*H386</f>
        <v>0</v>
      </c>
      <c r="Q386" s="142">
        <v>0</v>
      </c>
      <c r="R386" s="142">
        <f>Q386*H386</f>
        <v>0</v>
      </c>
      <c r="S386" s="142">
        <v>0.185</v>
      </c>
      <c r="T386" s="143">
        <f>S386*H386</f>
        <v>23.422294999999998</v>
      </c>
      <c r="AR386" s="144" t="s">
        <v>238</v>
      </c>
      <c r="AT386" s="144" t="s">
        <v>161</v>
      </c>
      <c r="AU386" s="144" t="s">
        <v>85</v>
      </c>
      <c r="AY386" s="17" t="s">
        <v>157</v>
      </c>
      <c r="BE386" s="145">
        <f>IF(N386="základní",J386,0)</f>
        <v>0</v>
      </c>
      <c r="BF386" s="145">
        <f>IF(N386="snížená",J386,0)</f>
        <v>0</v>
      </c>
      <c r="BG386" s="145">
        <f>IF(N386="zákl. přenesená",J386,0)</f>
        <v>0</v>
      </c>
      <c r="BH386" s="145">
        <f>IF(N386="sníž. přenesená",J386,0)</f>
        <v>0</v>
      </c>
      <c r="BI386" s="145">
        <f>IF(N386="nulová",J386,0)</f>
        <v>0</v>
      </c>
      <c r="BJ386" s="17" t="s">
        <v>83</v>
      </c>
      <c r="BK386" s="145">
        <f>ROUND(I386*H386,2)</f>
        <v>0</v>
      </c>
      <c r="BL386" s="17" t="s">
        <v>238</v>
      </c>
      <c r="BM386" s="144" t="s">
        <v>648</v>
      </c>
    </row>
    <row r="387" spans="2:65" s="1" customFormat="1" x14ac:dyDescent="0.2">
      <c r="B387" s="33"/>
      <c r="D387" s="146" t="s">
        <v>167</v>
      </c>
      <c r="F387" s="147" t="s">
        <v>649</v>
      </c>
      <c r="I387" s="148"/>
      <c r="L387" s="33"/>
      <c r="M387" s="149"/>
      <c r="T387" s="54"/>
      <c r="AT387" s="17" t="s">
        <v>167</v>
      </c>
      <c r="AU387" s="17" t="s">
        <v>85</v>
      </c>
    </row>
    <row r="388" spans="2:65" s="13" customFormat="1" x14ac:dyDescent="0.2">
      <c r="B388" s="157"/>
      <c r="D388" s="151" t="s">
        <v>169</v>
      </c>
      <c r="E388" s="158" t="s">
        <v>3</v>
      </c>
      <c r="F388" s="159" t="s">
        <v>650</v>
      </c>
      <c r="H388" s="160">
        <v>126.607</v>
      </c>
      <c r="I388" s="161"/>
      <c r="L388" s="157"/>
      <c r="M388" s="162"/>
      <c r="T388" s="163"/>
      <c r="AT388" s="158" t="s">
        <v>169</v>
      </c>
      <c r="AU388" s="158" t="s">
        <v>85</v>
      </c>
      <c r="AV388" s="13" t="s">
        <v>85</v>
      </c>
      <c r="AW388" s="13" t="s">
        <v>36</v>
      </c>
      <c r="AX388" s="13" t="s">
        <v>83</v>
      </c>
      <c r="AY388" s="158" t="s">
        <v>157</v>
      </c>
    </row>
    <row r="389" spans="2:65" s="11" customFormat="1" ht="22.7" customHeight="1" x14ac:dyDescent="0.2">
      <c r="B389" s="120"/>
      <c r="D389" s="121" t="s">
        <v>74</v>
      </c>
      <c r="E389" s="130" t="s">
        <v>651</v>
      </c>
      <c r="F389" s="130" t="s">
        <v>652</v>
      </c>
      <c r="I389" s="123"/>
      <c r="J389" s="131">
        <f>BK389</f>
        <v>0</v>
      </c>
      <c r="L389" s="120"/>
      <c r="M389" s="125"/>
      <c r="P389" s="126">
        <f>SUM(P390:P395)</f>
        <v>0</v>
      </c>
      <c r="R389" s="126">
        <f>SUM(R390:R395)</f>
        <v>0</v>
      </c>
      <c r="T389" s="127">
        <f>SUM(T390:T395)</f>
        <v>6.6028999999999991</v>
      </c>
      <c r="AR389" s="121" t="s">
        <v>85</v>
      </c>
      <c r="AT389" s="128" t="s">
        <v>74</v>
      </c>
      <c r="AU389" s="128" t="s">
        <v>83</v>
      </c>
      <c r="AY389" s="121" t="s">
        <v>157</v>
      </c>
      <c r="BK389" s="129">
        <f>SUM(BK390:BK395)</f>
        <v>0</v>
      </c>
    </row>
    <row r="390" spans="2:65" s="1" customFormat="1" ht="24.2" customHeight="1" x14ac:dyDescent="0.2">
      <c r="B390" s="132"/>
      <c r="C390" s="133" t="s">
        <v>653</v>
      </c>
      <c r="D390" s="133" t="s">
        <v>161</v>
      </c>
      <c r="E390" s="134" t="s">
        <v>654</v>
      </c>
      <c r="F390" s="135" t="s">
        <v>655</v>
      </c>
      <c r="G390" s="136" t="s">
        <v>316</v>
      </c>
      <c r="H390" s="137">
        <v>135.80000000000001</v>
      </c>
      <c r="I390" s="138"/>
      <c r="J390" s="139">
        <f>ROUND(I390*H390,2)</f>
        <v>0</v>
      </c>
      <c r="K390" s="135" t="s">
        <v>165</v>
      </c>
      <c r="L390" s="33"/>
      <c r="M390" s="140" t="s">
        <v>3</v>
      </c>
      <c r="N390" s="141" t="s">
        <v>46</v>
      </c>
      <c r="P390" s="142">
        <f>O390*H390</f>
        <v>0</v>
      </c>
      <c r="Q390" s="142">
        <v>0</v>
      </c>
      <c r="R390" s="142">
        <f>Q390*H390</f>
        <v>0</v>
      </c>
      <c r="S390" s="142">
        <v>1E-3</v>
      </c>
      <c r="T390" s="143">
        <f>S390*H390</f>
        <v>0.1358</v>
      </c>
      <c r="AR390" s="144" t="s">
        <v>238</v>
      </c>
      <c r="AT390" s="144" t="s">
        <v>161</v>
      </c>
      <c r="AU390" s="144" t="s">
        <v>85</v>
      </c>
      <c r="AY390" s="17" t="s">
        <v>157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7" t="s">
        <v>83</v>
      </c>
      <c r="BK390" s="145">
        <f>ROUND(I390*H390,2)</f>
        <v>0</v>
      </c>
      <c r="BL390" s="17" t="s">
        <v>238</v>
      </c>
      <c r="BM390" s="144" t="s">
        <v>656</v>
      </c>
    </row>
    <row r="391" spans="2:65" s="1" customFormat="1" x14ac:dyDescent="0.2">
      <c r="B391" s="33"/>
      <c r="D391" s="146" t="s">
        <v>167</v>
      </c>
      <c r="F391" s="147" t="s">
        <v>657</v>
      </c>
      <c r="I391" s="148"/>
      <c r="L391" s="33"/>
      <c r="M391" s="149"/>
      <c r="T391" s="54"/>
      <c r="AT391" s="17" t="s">
        <v>167</v>
      </c>
      <c r="AU391" s="17" t="s">
        <v>85</v>
      </c>
    </row>
    <row r="392" spans="2:65" s="13" customFormat="1" x14ac:dyDescent="0.2">
      <c r="B392" s="157"/>
      <c r="D392" s="151" t="s">
        <v>169</v>
      </c>
      <c r="E392" s="158" t="s">
        <v>3</v>
      </c>
      <c r="F392" s="159" t="s">
        <v>658</v>
      </c>
      <c r="H392" s="160">
        <v>135.80000000000001</v>
      </c>
      <c r="I392" s="161"/>
      <c r="L392" s="157"/>
      <c r="M392" s="162"/>
      <c r="T392" s="163"/>
      <c r="AT392" s="158" t="s">
        <v>169</v>
      </c>
      <c r="AU392" s="158" t="s">
        <v>85</v>
      </c>
      <c r="AV392" s="13" t="s">
        <v>85</v>
      </c>
      <c r="AW392" s="13" t="s">
        <v>36</v>
      </c>
      <c r="AX392" s="13" t="s">
        <v>83</v>
      </c>
      <c r="AY392" s="158" t="s">
        <v>157</v>
      </c>
    </row>
    <row r="393" spans="2:65" s="1" customFormat="1" ht="21.75" customHeight="1" x14ac:dyDescent="0.2">
      <c r="B393" s="132"/>
      <c r="C393" s="133" t="s">
        <v>659</v>
      </c>
      <c r="D393" s="133" t="s">
        <v>161</v>
      </c>
      <c r="E393" s="134" t="s">
        <v>660</v>
      </c>
      <c r="F393" s="135" t="s">
        <v>661</v>
      </c>
      <c r="G393" s="136" t="s">
        <v>164</v>
      </c>
      <c r="H393" s="137">
        <v>431.14</v>
      </c>
      <c r="I393" s="138"/>
      <c r="J393" s="139">
        <f>ROUND(I393*H393,2)</f>
        <v>0</v>
      </c>
      <c r="K393" s="135" t="s">
        <v>165</v>
      </c>
      <c r="L393" s="33"/>
      <c r="M393" s="140" t="s">
        <v>3</v>
      </c>
      <c r="N393" s="141" t="s">
        <v>46</v>
      </c>
      <c r="P393" s="142">
        <f>O393*H393</f>
        <v>0</v>
      </c>
      <c r="Q393" s="142">
        <v>0</v>
      </c>
      <c r="R393" s="142">
        <f>Q393*H393</f>
        <v>0</v>
      </c>
      <c r="S393" s="142">
        <v>1.4999999999999999E-2</v>
      </c>
      <c r="T393" s="143">
        <f>S393*H393</f>
        <v>6.4670999999999994</v>
      </c>
      <c r="AR393" s="144" t="s">
        <v>238</v>
      </c>
      <c r="AT393" s="144" t="s">
        <v>161</v>
      </c>
      <c r="AU393" s="144" t="s">
        <v>85</v>
      </c>
      <c r="AY393" s="17" t="s">
        <v>157</v>
      </c>
      <c r="BE393" s="145">
        <f>IF(N393="základní",J393,0)</f>
        <v>0</v>
      </c>
      <c r="BF393" s="145">
        <f>IF(N393="snížená",J393,0)</f>
        <v>0</v>
      </c>
      <c r="BG393" s="145">
        <f>IF(N393="zákl. přenesená",J393,0)</f>
        <v>0</v>
      </c>
      <c r="BH393" s="145">
        <f>IF(N393="sníž. přenesená",J393,0)</f>
        <v>0</v>
      </c>
      <c r="BI393" s="145">
        <f>IF(N393="nulová",J393,0)</f>
        <v>0</v>
      </c>
      <c r="BJ393" s="17" t="s">
        <v>83</v>
      </c>
      <c r="BK393" s="145">
        <f>ROUND(I393*H393,2)</f>
        <v>0</v>
      </c>
      <c r="BL393" s="17" t="s">
        <v>238</v>
      </c>
      <c r="BM393" s="144" t="s">
        <v>662</v>
      </c>
    </row>
    <row r="394" spans="2:65" s="1" customFormat="1" x14ac:dyDescent="0.2">
      <c r="B394" s="33"/>
      <c r="D394" s="146" t="s">
        <v>167</v>
      </c>
      <c r="F394" s="147" t="s">
        <v>663</v>
      </c>
      <c r="I394" s="148"/>
      <c r="L394" s="33"/>
      <c r="M394" s="149"/>
      <c r="T394" s="54"/>
      <c r="AT394" s="17" t="s">
        <v>167</v>
      </c>
      <c r="AU394" s="17" t="s">
        <v>85</v>
      </c>
    </row>
    <row r="395" spans="2:65" s="13" customFormat="1" x14ac:dyDescent="0.2">
      <c r="B395" s="157"/>
      <c r="D395" s="151" t="s">
        <v>169</v>
      </c>
      <c r="E395" s="158" t="s">
        <v>3</v>
      </c>
      <c r="F395" s="159" t="s">
        <v>664</v>
      </c>
      <c r="H395" s="160">
        <v>431.14</v>
      </c>
      <c r="I395" s="161"/>
      <c r="L395" s="157"/>
      <c r="M395" s="162"/>
      <c r="T395" s="163"/>
      <c r="AT395" s="158" t="s">
        <v>169</v>
      </c>
      <c r="AU395" s="158" t="s">
        <v>85</v>
      </c>
      <c r="AV395" s="13" t="s">
        <v>85</v>
      </c>
      <c r="AW395" s="13" t="s">
        <v>36</v>
      </c>
      <c r="AX395" s="13" t="s">
        <v>83</v>
      </c>
      <c r="AY395" s="158" t="s">
        <v>157</v>
      </c>
    </row>
    <row r="396" spans="2:65" s="11" customFormat="1" ht="22.7" customHeight="1" x14ac:dyDescent="0.2">
      <c r="B396" s="120"/>
      <c r="D396" s="121" t="s">
        <v>74</v>
      </c>
      <c r="E396" s="130" t="s">
        <v>665</v>
      </c>
      <c r="F396" s="130" t="s">
        <v>666</v>
      </c>
      <c r="I396" s="123"/>
      <c r="J396" s="131">
        <f>BK396</f>
        <v>0</v>
      </c>
      <c r="L396" s="120"/>
      <c r="M396" s="125"/>
      <c r="P396" s="126">
        <f>SUM(P397:P446)</f>
        <v>0</v>
      </c>
      <c r="R396" s="126">
        <f>SUM(R397:R446)</f>
        <v>3.1715546100000003</v>
      </c>
      <c r="T396" s="127">
        <f>SUM(T397:T446)</f>
        <v>0.56823000000000001</v>
      </c>
      <c r="AR396" s="121" t="s">
        <v>85</v>
      </c>
      <c r="AT396" s="128" t="s">
        <v>74</v>
      </c>
      <c r="AU396" s="128" t="s">
        <v>83</v>
      </c>
      <c r="AY396" s="121" t="s">
        <v>157</v>
      </c>
      <c r="BK396" s="129">
        <f>SUM(BK397:BK446)</f>
        <v>0</v>
      </c>
    </row>
    <row r="397" spans="2:65" s="1" customFormat="1" ht="16.5" customHeight="1" x14ac:dyDescent="0.2">
      <c r="B397" s="132"/>
      <c r="C397" s="133" t="s">
        <v>667</v>
      </c>
      <c r="D397" s="133" t="s">
        <v>161</v>
      </c>
      <c r="E397" s="134" t="s">
        <v>668</v>
      </c>
      <c r="F397" s="135" t="s">
        <v>669</v>
      </c>
      <c r="G397" s="136" t="s">
        <v>164</v>
      </c>
      <c r="H397" s="137">
        <v>746.23</v>
      </c>
      <c r="I397" s="138"/>
      <c r="J397" s="139">
        <f>ROUND(I397*H397,2)</f>
        <v>0</v>
      </c>
      <c r="K397" s="135" t="s">
        <v>165</v>
      </c>
      <c r="L397" s="33"/>
      <c r="M397" s="140" t="s">
        <v>3</v>
      </c>
      <c r="N397" s="141" t="s">
        <v>46</v>
      </c>
      <c r="P397" s="142">
        <f>O397*H397</f>
        <v>0</v>
      </c>
      <c r="Q397" s="142">
        <v>0</v>
      </c>
      <c r="R397" s="142">
        <f>Q397*H397</f>
        <v>0</v>
      </c>
      <c r="S397" s="142">
        <v>0</v>
      </c>
      <c r="T397" s="143">
        <f>S397*H397</f>
        <v>0</v>
      </c>
      <c r="AR397" s="144" t="s">
        <v>238</v>
      </c>
      <c r="AT397" s="144" t="s">
        <v>161</v>
      </c>
      <c r="AU397" s="144" t="s">
        <v>85</v>
      </c>
      <c r="AY397" s="17" t="s">
        <v>157</v>
      </c>
      <c r="BE397" s="145">
        <f>IF(N397="základní",J397,0)</f>
        <v>0</v>
      </c>
      <c r="BF397" s="145">
        <f>IF(N397="snížená",J397,0)</f>
        <v>0</v>
      </c>
      <c r="BG397" s="145">
        <f>IF(N397="zákl. přenesená",J397,0)</f>
        <v>0</v>
      </c>
      <c r="BH397" s="145">
        <f>IF(N397="sníž. přenesená",J397,0)</f>
        <v>0</v>
      </c>
      <c r="BI397" s="145">
        <f>IF(N397="nulová",J397,0)</f>
        <v>0</v>
      </c>
      <c r="BJ397" s="17" t="s">
        <v>83</v>
      </c>
      <c r="BK397" s="145">
        <f>ROUND(I397*H397,2)</f>
        <v>0</v>
      </c>
      <c r="BL397" s="17" t="s">
        <v>238</v>
      </c>
      <c r="BM397" s="144" t="s">
        <v>670</v>
      </c>
    </row>
    <row r="398" spans="2:65" s="1" customFormat="1" x14ac:dyDescent="0.2">
      <c r="B398" s="33"/>
      <c r="D398" s="146" t="s">
        <v>167</v>
      </c>
      <c r="F398" s="147" t="s">
        <v>671</v>
      </c>
      <c r="I398" s="148"/>
      <c r="L398" s="33"/>
      <c r="M398" s="149"/>
      <c r="T398" s="54"/>
      <c r="AT398" s="17" t="s">
        <v>167</v>
      </c>
      <c r="AU398" s="17" t="s">
        <v>85</v>
      </c>
    </row>
    <row r="399" spans="2:65" s="13" customFormat="1" x14ac:dyDescent="0.2">
      <c r="B399" s="157"/>
      <c r="D399" s="151" t="s">
        <v>169</v>
      </c>
      <c r="E399" s="158" t="s">
        <v>3</v>
      </c>
      <c r="F399" s="159" t="s">
        <v>192</v>
      </c>
      <c r="H399" s="160">
        <v>746.23</v>
      </c>
      <c r="I399" s="161"/>
      <c r="L399" s="157"/>
      <c r="M399" s="162"/>
      <c r="T399" s="163"/>
      <c r="AT399" s="158" t="s">
        <v>169</v>
      </c>
      <c r="AU399" s="158" t="s">
        <v>85</v>
      </c>
      <c r="AV399" s="13" t="s">
        <v>85</v>
      </c>
      <c r="AW399" s="13" t="s">
        <v>36</v>
      </c>
      <c r="AX399" s="13" t="s">
        <v>83</v>
      </c>
      <c r="AY399" s="158" t="s">
        <v>157</v>
      </c>
    </row>
    <row r="400" spans="2:65" s="1" customFormat="1" ht="21.75" customHeight="1" x14ac:dyDescent="0.2">
      <c r="B400" s="132"/>
      <c r="C400" s="133" t="s">
        <v>672</v>
      </c>
      <c r="D400" s="133" t="s">
        <v>161</v>
      </c>
      <c r="E400" s="134" t="s">
        <v>673</v>
      </c>
      <c r="F400" s="135" t="s">
        <v>674</v>
      </c>
      <c r="G400" s="136" t="s">
        <v>164</v>
      </c>
      <c r="H400" s="137">
        <v>746.23</v>
      </c>
      <c r="I400" s="138"/>
      <c r="J400" s="139">
        <f>ROUND(I400*H400,2)</f>
        <v>0</v>
      </c>
      <c r="K400" s="135" t="s">
        <v>165</v>
      </c>
      <c r="L400" s="33"/>
      <c r="M400" s="140" t="s">
        <v>3</v>
      </c>
      <c r="N400" s="141" t="s">
        <v>46</v>
      </c>
      <c r="P400" s="142">
        <f>O400*H400</f>
        <v>0</v>
      </c>
      <c r="Q400" s="142">
        <v>3.0000000000000001E-5</v>
      </c>
      <c r="R400" s="142">
        <f>Q400*H400</f>
        <v>2.2386900000000001E-2</v>
      </c>
      <c r="S400" s="142">
        <v>0</v>
      </c>
      <c r="T400" s="143">
        <f>S400*H400</f>
        <v>0</v>
      </c>
      <c r="AR400" s="144" t="s">
        <v>238</v>
      </c>
      <c r="AT400" s="144" t="s">
        <v>161</v>
      </c>
      <c r="AU400" s="144" t="s">
        <v>85</v>
      </c>
      <c r="AY400" s="17" t="s">
        <v>157</v>
      </c>
      <c r="BE400" s="145">
        <f>IF(N400="základní",J400,0)</f>
        <v>0</v>
      </c>
      <c r="BF400" s="145">
        <f>IF(N400="snížená",J400,0)</f>
        <v>0</v>
      </c>
      <c r="BG400" s="145">
        <f>IF(N400="zákl. přenesená",J400,0)</f>
        <v>0</v>
      </c>
      <c r="BH400" s="145">
        <f>IF(N400="sníž. přenesená",J400,0)</f>
        <v>0</v>
      </c>
      <c r="BI400" s="145">
        <f>IF(N400="nulová",J400,0)</f>
        <v>0</v>
      </c>
      <c r="BJ400" s="17" t="s">
        <v>83</v>
      </c>
      <c r="BK400" s="145">
        <f>ROUND(I400*H400,2)</f>
        <v>0</v>
      </c>
      <c r="BL400" s="17" t="s">
        <v>238</v>
      </c>
      <c r="BM400" s="144" t="s">
        <v>675</v>
      </c>
    </row>
    <row r="401" spans="2:65" s="1" customFormat="1" x14ac:dyDescent="0.2">
      <c r="B401" s="33"/>
      <c r="D401" s="146" t="s">
        <v>167</v>
      </c>
      <c r="F401" s="147" t="s">
        <v>676</v>
      </c>
      <c r="I401" s="148"/>
      <c r="L401" s="33"/>
      <c r="M401" s="149"/>
      <c r="T401" s="54"/>
      <c r="AT401" s="17" t="s">
        <v>167</v>
      </c>
      <c r="AU401" s="17" t="s">
        <v>85</v>
      </c>
    </row>
    <row r="402" spans="2:65" s="1" customFormat="1" ht="24.2" customHeight="1" x14ac:dyDescent="0.2">
      <c r="B402" s="132"/>
      <c r="C402" s="133" t="s">
        <v>677</v>
      </c>
      <c r="D402" s="133" t="s">
        <v>161</v>
      </c>
      <c r="E402" s="134" t="s">
        <v>678</v>
      </c>
      <c r="F402" s="135" t="s">
        <v>679</v>
      </c>
      <c r="G402" s="136" t="s">
        <v>164</v>
      </c>
      <c r="H402" s="137">
        <v>189.41</v>
      </c>
      <c r="I402" s="138"/>
      <c r="J402" s="139">
        <f>ROUND(I402*H402,2)</f>
        <v>0</v>
      </c>
      <c r="K402" s="135" t="s">
        <v>165</v>
      </c>
      <c r="L402" s="33"/>
      <c r="M402" s="140" t="s">
        <v>3</v>
      </c>
      <c r="N402" s="141" t="s">
        <v>46</v>
      </c>
      <c r="P402" s="142">
        <f>O402*H402</f>
        <v>0</v>
      </c>
      <c r="Q402" s="142">
        <v>0</v>
      </c>
      <c r="R402" s="142">
        <f>Q402*H402</f>
        <v>0</v>
      </c>
      <c r="S402" s="142">
        <v>3.0000000000000001E-3</v>
      </c>
      <c r="T402" s="143">
        <f>S402*H402</f>
        <v>0.56823000000000001</v>
      </c>
      <c r="AR402" s="144" t="s">
        <v>238</v>
      </c>
      <c r="AT402" s="144" t="s">
        <v>161</v>
      </c>
      <c r="AU402" s="144" t="s">
        <v>85</v>
      </c>
      <c r="AY402" s="17" t="s">
        <v>157</v>
      </c>
      <c r="BE402" s="145">
        <f>IF(N402="základní",J402,0)</f>
        <v>0</v>
      </c>
      <c r="BF402" s="145">
        <f>IF(N402="snížená",J402,0)</f>
        <v>0</v>
      </c>
      <c r="BG402" s="145">
        <f>IF(N402="zákl. přenesená",J402,0)</f>
        <v>0</v>
      </c>
      <c r="BH402" s="145">
        <f>IF(N402="sníž. přenesená",J402,0)</f>
        <v>0</v>
      </c>
      <c r="BI402" s="145">
        <f>IF(N402="nulová",J402,0)</f>
        <v>0</v>
      </c>
      <c r="BJ402" s="17" t="s">
        <v>83</v>
      </c>
      <c r="BK402" s="145">
        <f>ROUND(I402*H402,2)</f>
        <v>0</v>
      </c>
      <c r="BL402" s="17" t="s">
        <v>238</v>
      </c>
      <c r="BM402" s="144" t="s">
        <v>680</v>
      </c>
    </row>
    <row r="403" spans="2:65" s="1" customFormat="1" x14ac:dyDescent="0.2">
      <c r="B403" s="33"/>
      <c r="D403" s="146" t="s">
        <v>167</v>
      </c>
      <c r="F403" s="147" t="s">
        <v>681</v>
      </c>
      <c r="I403" s="148"/>
      <c r="L403" s="33"/>
      <c r="M403" s="149"/>
      <c r="T403" s="54"/>
      <c r="AT403" s="17" t="s">
        <v>167</v>
      </c>
      <c r="AU403" s="17" t="s">
        <v>85</v>
      </c>
    </row>
    <row r="404" spans="2:65" s="13" customFormat="1" x14ac:dyDescent="0.2">
      <c r="B404" s="157"/>
      <c r="D404" s="151" t="s">
        <v>169</v>
      </c>
      <c r="E404" s="158" t="s">
        <v>3</v>
      </c>
      <c r="F404" s="159" t="s">
        <v>682</v>
      </c>
      <c r="H404" s="160">
        <v>189.41</v>
      </c>
      <c r="I404" s="161"/>
      <c r="L404" s="157"/>
      <c r="M404" s="162"/>
      <c r="T404" s="163"/>
      <c r="AT404" s="158" t="s">
        <v>169</v>
      </c>
      <c r="AU404" s="158" t="s">
        <v>85</v>
      </c>
      <c r="AV404" s="13" t="s">
        <v>85</v>
      </c>
      <c r="AW404" s="13" t="s">
        <v>36</v>
      </c>
      <c r="AX404" s="13" t="s">
        <v>83</v>
      </c>
      <c r="AY404" s="158" t="s">
        <v>157</v>
      </c>
    </row>
    <row r="405" spans="2:65" s="1" customFormat="1" ht="24.2" customHeight="1" x14ac:dyDescent="0.2">
      <c r="B405" s="132"/>
      <c r="C405" s="133" t="s">
        <v>683</v>
      </c>
      <c r="D405" s="133" t="s">
        <v>161</v>
      </c>
      <c r="E405" s="134" t="s">
        <v>684</v>
      </c>
      <c r="F405" s="135" t="s">
        <v>685</v>
      </c>
      <c r="G405" s="136" t="s">
        <v>164</v>
      </c>
      <c r="H405" s="137">
        <v>454.35</v>
      </c>
      <c r="I405" s="138"/>
      <c r="J405" s="139">
        <f>ROUND(I405*H405,2)</f>
        <v>0</v>
      </c>
      <c r="K405" s="135" t="s">
        <v>165</v>
      </c>
      <c r="L405" s="33"/>
      <c r="M405" s="140" t="s">
        <v>3</v>
      </c>
      <c r="N405" s="141" t="s">
        <v>46</v>
      </c>
      <c r="P405" s="142">
        <f>O405*H405</f>
        <v>0</v>
      </c>
      <c r="Q405" s="142">
        <v>2.9999999999999997E-4</v>
      </c>
      <c r="R405" s="142">
        <f>Q405*H405</f>
        <v>0.13630499999999998</v>
      </c>
      <c r="S405" s="142">
        <v>0</v>
      </c>
      <c r="T405" s="143">
        <f>S405*H405</f>
        <v>0</v>
      </c>
      <c r="AR405" s="144" t="s">
        <v>238</v>
      </c>
      <c r="AT405" s="144" t="s">
        <v>161</v>
      </c>
      <c r="AU405" s="144" t="s">
        <v>85</v>
      </c>
      <c r="AY405" s="17" t="s">
        <v>157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7" t="s">
        <v>83</v>
      </c>
      <c r="BK405" s="145">
        <f>ROUND(I405*H405,2)</f>
        <v>0</v>
      </c>
      <c r="BL405" s="17" t="s">
        <v>238</v>
      </c>
      <c r="BM405" s="144" t="s">
        <v>686</v>
      </c>
    </row>
    <row r="406" spans="2:65" s="1" customFormat="1" x14ac:dyDescent="0.2">
      <c r="B406" s="33"/>
      <c r="D406" s="146" t="s">
        <v>167</v>
      </c>
      <c r="F406" s="147" t="s">
        <v>687</v>
      </c>
      <c r="I406" s="148"/>
      <c r="L406" s="33"/>
      <c r="M406" s="149"/>
      <c r="T406" s="54"/>
      <c r="AT406" s="17" t="s">
        <v>167</v>
      </c>
      <c r="AU406" s="17" t="s">
        <v>85</v>
      </c>
    </row>
    <row r="407" spans="2:65" s="12" customFormat="1" x14ac:dyDescent="0.2">
      <c r="B407" s="150"/>
      <c r="D407" s="151" t="s">
        <v>169</v>
      </c>
      <c r="E407" s="152" t="s">
        <v>3</v>
      </c>
      <c r="F407" s="153" t="s">
        <v>688</v>
      </c>
      <c r="H407" s="152" t="s">
        <v>3</v>
      </c>
      <c r="I407" s="154"/>
      <c r="L407" s="150"/>
      <c r="M407" s="155"/>
      <c r="T407" s="156"/>
      <c r="AT407" s="152" t="s">
        <v>169</v>
      </c>
      <c r="AU407" s="152" t="s">
        <v>85</v>
      </c>
      <c r="AV407" s="12" t="s">
        <v>83</v>
      </c>
      <c r="AW407" s="12" t="s">
        <v>36</v>
      </c>
      <c r="AX407" s="12" t="s">
        <v>75</v>
      </c>
      <c r="AY407" s="152" t="s">
        <v>157</v>
      </c>
    </row>
    <row r="408" spans="2:65" s="13" customFormat="1" ht="22.5" x14ac:dyDescent="0.2">
      <c r="B408" s="157"/>
      <c r="D408" s="151" t="s">
        <v>169</v>
      </c>
      <c r="E408" s="158" t="s">
        <v>3</v>
      </c>
      <c r="F408" s="159" t="s">
        <v>689</v>
      </c>
      <c r="H408" s="160">
        <v>478.11</v>
      </c>
      <c r="I408" s="161"/>
      <c r="L408" s="157"/>
      <c r="M408" s="162"/>
      <c r="T408" s="163"/>
      <c r="AT408" s="158" t="s">
        <v>169</v>
      </c>
      <c r="AU408" s="158" t="s">
        <v>85</v>
      </c>
      <c r="AV408" s="13" t="s">
        <v>85</v>
      </c>
      <c r="AW408" s="13" t="s">
        <v>36</v>
      </c>
      <c r="AX408" s="13" t="s">
        <v>75</v>
      </c>
      <c r="AY408" s="158" t="s">
        <v>157</v>
      </c>
    </row>
    <row r="409" spans="2:65" s="12" customFormat="1" x14ac:dyDescent="0.2">
      <c r="B409" s="150"/>
      <c r="D409" s="151" t="s">
        <v>169</v>
      </c>
      <c r="E409" s="152" t="s">
        <v>3</v>
      </c>
      <c r="F409" s="153" t="s">
        <v>690</v>
      </c>
      <c r="H409" s="152" t="s">
        <v>3</v>
      </c>
      <c r="I409" s="154"/>
      <c r="L409" s="150"/>
      <c r="M409" s="155"/>
      <c r="T409" s="156"/>
      <c r="AT409" s="152" t="s">
        <v>169</v>
      </c>
      <c r="AU409" s="152" t="s">
        <v>85</v>
      </c>
      <c r="AV409" s="12" t="s">
        <v>83</v>
      </c>
      <c r="AW409" s="12" t="s">
        <v>36</v>
      </c>
      <c r="AX409" s="12" t="s">
        <v>75</v>
      </c>
      <c r="AY409" s="152" t="s">
        <v>157</v>
      </c>
    </row>
    <row r="410" spans="2:65" s="13" customFormat="1" x14ac:dyDescent="0.2">
      <c r="B410" s="157"/>
      <c r="D410" s="151" t="s">
        <v>169</v>
      </c>
      <c r="E410" s="158" t="s">
        <v>3</v>
      </c>
      <c r="F410" s="159" t="s">
        <v>691</v>
      </c>
      <c r="H410" s="160">
        <v>-23.76</v>
      </c>
      <c r="I410" s="161"/>
      <c r="L410" s="157"/>
      <c r="M410" s="162"/>
      <c r="T410" s="163"/>
      <c r="AT410" s="158" t="s">
        <v>169</v>
      </c>
      <c r="AU410" s="158" t="s">
        <v>85</v>
      </c>
      <c r="AV410" s="13" t="s">
        <v>85</v>
      </c>
      <c r="AW410" s="13" t="s">
        <v>36</v>
      </c>
      <c r="AX410" s="13" t="s">
        <v>75</v>
      </c>
      <c r="AY410" s="158" t="s">
        <v>157</v>
      </c>
    </row>
    <row r="411" spans="2:65" s="14" customFormat="1" x14ac:dyDescent="0.2">
      <c r="B411" s="164"/>
      <c r="D411" s="151" t="s">
        <v>169</v>
      </c>
      <c r="E411" s="165" t="s">
        <v>3</v>
      </c>
      <c r="F411" s="166" t="s">
        <v>176</v>
      </c>
      <c r="H411" s="167">
        <v>454.35</v>
      </c>
      <c r="I411" s="168"/>
      <c r="L411" s="164"/>
      <c r="M411" s="169"/>
      <c r="T411" s="170"/>
      <c r="AT411" s="165" t="s">
        <v>169</v>
      </c>
      <c r="AU411" s="165" t="s">
        <v>85</v>
      </c>
      <c r="AV411" s="14" t="s">
        <v>160</v>
      </c>
      <c r="AW411" s="14" t="s">
        <v>36</v>
      </c>
      <c r="AX411" s="14" t="s">
        <v>83</v>
      </c>
      <c r="AY411" s="165" t="s">
        <v>157</v>
      </c>
    </row>
    <row r="412" spans="2:65" s="1" customFormat="1" ht="44.25" customHeight="1" x14ac:dyDescent="0.2">
      <c r="B412" s="132"/>
      <c r="C412" s="171" t="s">
        <v>692</v>
      </c>
      <c r="D412" s="171" t="s">
        <v>205</v>
      </c>
      <c r="E412" s="172" t="s">
        <v>693</v>
      </c>
      <c r="F412" s="173" t="s">
        <v>694</v>
      </c>
      <c r="G412" s="174" t="s">
        <v>164</v>
      </c>
      <c r="H412" s="175">
        <v>525.32100000000003</v>
      </c>
      <c r="I412" s="176"/>
      <c r="J412" s="177">
        <f>ROUND(I412*H412,2)</f>
        <v>0</v>
      </c>
      <c r="K412" s="173" t="s">
        <v>165</v>
      </c>
      <c r="L412" s="178"/>
      <c r="M412" s="179" t="s">
        <v>3</v>
      </c>
      <c r="N412" s="180" t="s">
        <v>46</v>
      </c>
      <c r="P412" s="142">
        <f>O412*H412</f>
        <v>0</v>
      </c>
      <c r="Q412" s="142">
        <v>4.2900000000000004E-3</v>
      </c>
      <c r="R412" s="142">
        <f>Q412*H412</f>
        <v>2.2536270900000002</v>
      </c>
      <c r="S412" s="142">
        <v>0</v>
      </c>
      <c r="T412" s="143">
        <f>S412*H412</f>
        <v>0</v>
      </c>
      <c r="AR412" s="144" t="s">
        <v>339</v>
      </c>
      <c r="AT412" s="144" t="s">
        <v>205</v>
      </c>
      <c r="AU412" s="144" t="s">
        <v>85</v>
      </c>
      <c r="AY412" s="17" t="s">
        <v>157</v>
      </c>
      <c r="BE412" s="145">
        <f>IF(N412="základní",J412,0)</f>
        <v>0</v>
      </c>
      <c r="BF412" s="145">
        <f>IF(N412="snížená",J412,0)</f>
        <v>0</v>
      </c>
      <c r="BG412" s="145">
        <f>IF(N412="zákl. přenesená",J412,0)</f>
        <v>0</v>
      </c>
      <c r="BH412" s="145">
        <f>IF(N412="sníž. přenesená",J412,0)</f>
        <v>0</v>
      </c>
      <c r="BI412" s="145">
        <f>IF(N412="nulová",J412,0)</f>
        <v>0</v>
      </c>
      <c r="BJ412" s="17" t="s">
        <v>83</v>
      </c>
      <c r="BK412" s="145">
        <f>ROUND(I412*H412,2)</f>
        <v>0</v>
      </c>
      <c r="BL412" s="17" t="s">
        <v>238</v>
      </c>
      <c r="BM412" s="144" t="s">
        <v>695</v>
      </c>
    </row>
    <row r="413" spans="2:65" s="13" customFormat="1" x14ac:dyDescent="0.2">
      <c r="B413" s="157"/>
      <c r="D413" s="151" t="s">
        <v>169</v>
      </c>
      <c r="F413" s="159" t="s">
        <v>696</v>
      </c>
      <c r="H413" s="160">
        <v>525.32100000000003</v>
      </c>
      <c r="I413" s="161"/>
      <c r="L413" s="157"/>
      <c r="M413" s="162"/>
      <c r="T413" s="163"/>
      <c r="AT413" s="158" t="s">
        <v>169</v>
      </c>
      <c r="AU413" s="158" t="s">
        <v>85</v>
      </c>
      <c r="AV413" s="13" t="s">
        <v>85</v>
      </c>
      <c r="AW413" s="13" t="s">
        <v>4</v>
      </c>
      <c r="AX413" s="13" t="s">
        <v>83</v>
      </c>
      <c r="AY413" s="158" t="s">
        <v>157</v>
      </c>
    </row>
    <row r="414" spans="2:65" s="1" customFormat="1" ht="24.2" customHeight="1" x14ac:dyDescent="0.2">
      <c r="B414" s="132"/>
      <c r="C414" s="133" t="s">
        <v>697</v>
      </c>
      <c r="D414" s="133" t="s">
        <v>161</v>
      </c>
      <c r="E414" s="134" t="s">
        <v>698</v>
      </c>
      <c r="F414" s="135" t="s">
        <v>699</v>
      </c>
      <c r="G414" s="136" t="s">
        <v>164</v>
      </c>
      <c r="H414" s="137">
        <v>259.41000000000003</v>
      </c>
      <c r="I414" s="138"/>
      <c r="J414" s="139">
        <f>ROUND(I414*H414,2)</f>
        <v>0</v>
      </c>
      <c r="K414" s="135" t="s">
        <v>165</v>
      </c>
      <c r="L414" s="33"/>
      <c r="M414" s="140" t="s">
        <v>3</v>
      </c>
      <c r="N414" s="141" t="s">
        <v>46</v>
      </c>
      <c r="P414" s="142">
        <f>O414*H414</f>
        <v>0</v>
      </c>
      <c r="Q414" s="142">
        <v>2.9999999999999997E-4</v>
      </c>
      <c r="R414" s="142">
        <f>Q414*H414</f>
        <v>7.7823000000000003E-2</v>
      </c>
      <c r="S414" s="142">
        <v>0</v>
      </c>
      <c r="T414" s="143">
        <f>S414*H414</f>
        <v>0</v>
      </c>
      <c r="AR414" s="144" t="s">
        <v>238</v>
      </c>
      <c r="AT414" s="144" t="s">
        <v>161</v>
      </c>
      <c r="AU414" s="144" t="s">
        <v>85</v>
      </c>
      <c r="AY414" s="17" t="s">
        <v>157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7" t="s">
        <v>83</v>
      </c>
      <c r="BK414" s="145">
        <f>ROUND(I414*H414,2)</f>
        <v>0</v>
      </c>
      <c r="BL414" s="17" t="s">
        <v>238</v>
      </c>
      <c r="BM414" s="144" t="s">
        <v>700</v>
      </c>
    </row>
    <row r="415" spans="2:65" s="1" customFormat="1" x14ac:dyDescent="0.2">
      <c r="B415" s="33"/>
      <c r="D415" s="146" t="s">
        <v>167</v>
      </c>
      <c r="F415" s="147" t="s">
        <v>701</v>
      </c>
      <c r="I415" s="148"/>
      <c r="L415" s="33"/>
      <c r="M415" s="149"/>
      <c r="T415" s="54"/>
      <c r="AT415" s="17" t="s">
        <v>167</v>
      </c>
      <c r="AU415" s="17" t="s">
        <v>85</v>
      </c>
    </row>
    <row r="416" spans="2:65" s="1" customFormat="1" ht="37.700000000000003" customHeight="1" x14ac:dyDescent="0.2">
      <c r="B416" s="132"/>
      <c r="C416" s="171" t="s">
        <v>702</v>
      </c>
      <c r="D416" s="171" t="s">
        <v>205</v>
      </c>
      <c r="E416" s="172" t="s">
        <v>703</v>
      </c>
      <c r="F416" s="173" t="s">
        <v>704</v>
      </c>
      <c r="G416" s="174" t="s">
        <v>164</v>
      </c>
      <c r="H416" s="175">
        <v>261.40800000000002</v>
      </c>
      <c r="I416" s="176"/>
      <c r="J416" s="177">
        <f>ROUND(I416*H416,2)</f>
        <v>0</v>
      </c>
      <c r="K416" s="173" t="s">
        <v>165</v>
      </c>
      <c r="L416" s="178"/>
      <c r="M416" s="179" t="s">
        <v>3</v>
      </c>
      <c r="N416" s="180" t="s">
        <v>46</v>
      </c>
      <c r="P416" s="142">
        <f>O416*H416</f>
        <v>0</v>
      </c>
      <c r="Q416" s="142">
        <v>1.8E-3</v>
      </c>
      <c r="R416" s="142">
        <f>Q416*H416</f>
        <v>0.47053440000000002</v>
      </c>
      <c r="S416" s="142">
        <v>0</v>
      </c>
      <c r="T416" s="143">
        <f>S416*H416</f>
        <v>0</v>
      </c>
      <c r="AR416" s="144" t="s">
        <v>339</v>
      </c>
      <c r="AT416" s="144" t="s">
        <v>205</v>
      </c>
      <c r="AU416" s="144" t="s">
        <v>85</v>
      </c>
      <c r="AY416" s="17" t="s">
        <v>157</v>
      </c>
      <c r="BE416" s="145">
        <f>IF(N416="základní",J416,0)</f>
        <v>0</v>
      </c>
      <c r="BF416" s="145">
        <f>IF(N416="snížená",J416,0)</f>
        <v>0</v>
      </c>
      <c r="BG416" s="145">
        <f>IF(N416="zákl. přenesená",J416,0)</f>
        <v>0</v>
      </c>
      <c r="BH416" s="145">
        <f>IF(N416="sníž. přenesená",J416,0)</f>
        <v>0</v>
      </c>
      <c r="BI416" s="145">
        <f>IF(N416="nulová",J416,0)</f>
        <v>0</v>
      </c>
      <c r="BJ416" s="17" t="s">
        <v>83</v>
      </c>
      <c r="BK416" s="145">
        <f>ROUND(I416*H416,2)</f>
        <v>0</v>
      </c>
      <c r="BL416" s="17" t="s">
        <v>238</v>
      </c>
      <c r="BM416" s="144" t="s">
        <v>705</v>
      </c>
    </row>
    <row r="417" spans="2:65" s="13" customFormat="1" x14ac:dyDescent="0.2">
      <c r="B417" s="157"/>
      <c r="D417" s="151" t="s">
        <v>169</v>
      </c>
      <c r="F417" s="159" t="s">
        <v>706</v>
      </c>
      <c r="H417" s="160">
        <v>261.40800000000002</v>
      </c>
      <c r="I417" s="161"/>
      <c r="L417" s="157"/>
      <c r="M417" s="162"/>
      <c r="T417" s="163"/>
      <c r="AT417" s="158" t="s">
        <v>169</v>
      </c>
      <c r="AU417" s="158" t="s">
        <v>85</v>
      </c>
      <c r="AV417" s="13" t="s">
        <v>85</v>
      </c>
      <c r="AW417" s="13" t="s">
        <v>4</v>
      </c>
      <c r="AX417" s="13" t="s">
        <v>83</v>
      </c>
      <c r="AY417" s="158" t="s">
        <v>157</v>
      </c>
    </row>
    <row r="418" spans="2:65" s="1" customFormat="1" ht="24.2" customHeight="1" x14ac:dyDescent="0.2">
      <c r="B418" s="132"/>
      <c r="C418" s="133" t="s">
        <v>707</v>
      </c>
      <c r="D418" s="133" t="s">
        <v>161</v>
      </c>
      <c r="E418" s="134" t="s">
        <v>708</v>
      </c>
      <c r="F418" s="135" t="s">
        <v>709</v>
      </c>
      <c r="G418" s="136" t="s">
        <v>316</v>
      </c>
      <c r="H418" s="137">
        <v>79.2</v>
      </c>
      <c r="I418" s="138"/>
      <c r="J418" s="139">
        <f>ROUND(I418*H418,2)</f>
        <v>0</v>
      </c>
      <c r="K418" s="135" t="s">
        <v>165</v>
      </c>
      <c r="L418" s="33"/>
      <c r="M418" s="140" t="s">
        <v>3</v>
      </c>
      <c r="N418" s="141" t="s">
        <v>46</v>
      </c>
      <c r="P418" s="142">
        <f>O418*H418</f>
        <v>0</v>
      </c>
      <c r="Q418" s="142">
        <v>1.2E-4</v>
      </c>
      <c r="R418" s="142">
        <f>Q418*H418</f>
        <v>9.5040000000000003E-3</v>
      </c>
      <c r="S418" s="142">
        <v>0</v>
      </c>
      <c r="T418" s="143">
        <f>S418*H418</f>
        <v>0</v>
      </c>
      <c r="AR418" s="144" t="s">
        <v>238</v>
      </c>
      <c r="AT418" s="144" t="s">
        <v>161</v>
      </c>
      <c r="AU418" s="144" t="s">
        <v>85</v>
      </c>
      <c r="AY418" s="17" t="s">
        <v>157</v>
      </c>
      <c r="BE418" s="145">
        <f>IF(N418="základní",J418,0)</f>
        <v>0</v>
      </c>
      <c r="BF418" s="145">
        <f>IF(N418="snížená",J418,0)</f>
        <v>0</v>
      </c>
      <c r="BG418" s="145">
        <f>IF(N418="zákl. přenesená",J418,0)</f>
        <v>0</v>
      </c>
      <c r="BH418" s="145">
        <f>IF(N418="sníž. přenesená",J418,0)</f>
        <v>0</v>
      </c>
      <c r="BI418" s="145">
        <f>IF(N418="nulová",J418,0)</f>
        <v>0</v>
      </c>
      <c r="BJ418" s="17" t="s">
        <v>83</v>
      </c>
      <c r="BK418" s="145">
        <f>ROUND(I418*H418,2)</f>
        <v>0</v>
      </c>
      <c r="BL418" s="17" t="s">
        <v>238</v>
      </c>
      <c r="BM418" s="144" t="s">
        <v>710</v>
      </c>
    </row>
    <row r="419" spans="2:65" s="1" customFormat="1" x14ac:dyDescent="0.2">
      <c r="B419" s="33"/>
      <c r="D419" s="146" t="s">
        <v>167</v>
      </c>
      <c r="F419" s="147" t="s">
        <v>711</v>
      </c>
      <c r="I419" s="148"/>
      <c r="L419" s="33"/>
      <c r="M419" s="149"/>
      <c r="T419" s="54"/>
      <c r="AT419" s="17" t="s">
        <v>167</v>
      </c>
      <c r="AU419" s="17" t="s">
        <v>85</v>
      </c>
    </row>
    <row r="420" spans="2:65" s="13" customFormat="1" x14ac:dyDescent="0.2">
      <c r="B420" s="157"/>
      <c r="D420" s="151" t="s">
        <v>169</v>
      </c>
      <c r="E420" s="158" t="s">
        <v>3</v>
      </c>
      <c r="F420" s="159" t="s">
        <v>644</v>
      </c>
      <c r="H420" s="160">
        <v>79.2</v>
      </c>
      <c r="I420" s="161"/>
      <c r="L420" s="157"/>
      <c r="M420" s="162"/>
      <c r="T420" s="163"/>
      <c r="AT420" s="158" t="s">
        <v>169</v>
      </c>
      <c r="AU420" s="158" t="s">
        <v>85</v>
      </c>
      <c r="AV420" s="13" t="s">
        <v>85</v>
      </c>
      <c r="AW420" s="13" t="s">
        <v>36</v>
      </c>
      <c r="AX420" s="13" t="s">
        <v>83</v>
      </c>
      <c r="AY420" s="158" t="s">
        <v>157</v>
      </c>
    </row>
    <row r="421" spans="2:65" s="1" customFormat="1" ht="16.5" customHeight="1" x14ac:dyDescent="0.2">
      <c r="B421" s="132"/>
      <c r="C421" s="133" t="s">
        <v>712</v>
      </c>
      <c r="D421" s="133" t="s">
        <v>161</v>
      </c>
      <c r="E421" s="134" t="s">
        <v>713</v>
      </c>
      <c r="F421" s="135" t="s">
        <v>714</v>
      </c>
      <c r="G421" s="136" t="s">
        <v>316</v>
      </c>
      <c r="H421" s="137">
        <v>524.25400000000002</v>
      </c>
      <c r="I421" s="138"/>
      <c r="J421" s="139">
        <f>ROUND(I421*H421,2)</f>
        <v>0</v>
      </c>
      <c r="K421" s="135" t="s">
        <v>165</v>
      </c>
      <c r="L421" s="33"/>
      <c r="M421" s="140" t="s">
        <v>3</v>
      </c>
      <c r="N421" s="141" t="s">
        <v>46</v>
      </c>
      <c r="P421" s="142">
        <f>O421*H421</f>
        <v>0</v>
      </c>
      <c r="Q421" s="142">
        <v>1.0000000000000001E-5</v>
      </c>
      <c r="R421" s="142">
        <f>Q421*H421</f>
        <v>5.2425400000000004E-3</v>
      </c>
      <c r="S421" s="142">
        <v>0</v>
      </c>
      <c r="T421" s="143">
        <f>S421*H421</f>
        <v>0</v>
      </c>
      <c r="AR421" s="144" t="s">
        <v>238</v>
      </c>
      <c r="AT421" s="144" t="s">
        <v>161</v>
      </c>
      <c r="AU421" s="144" t="s">
        <v>85</v>
      </c>
      <c r="AY421" s="17" t="s">
        <v>157</v>
      </c>
      <c r="BE421" s="145">
        <f>IF(N421="základní",J421,0)</f>
        <v>0</v>
      </c>
      <c r="BF421" s="145">
        <f>IF(N421="snížená",J421,0)</f>
        <v>0</v>
      </c>
      <c r="BG421" s="145">
        <f>IF(N421="zákl. přenesená",J421,0)</f>
        <v>0</v>
      </c>
      <c r="BH421" s="145">
        <f>IF(N421="sníž. přenesená",J421,0)</f>
        <v>0</v>
      </c>
      <c r="BI421" s="145">
        <f>IF(N421="nulová",J421,0)</f>
        <v>0</v>
      </c>
      <c r="BJ421" s="17" t="s">
        <v>83</v>
      </c>
      <c r="BK421" s="145">
        <f>ROUND(I421*H421,2)</f>
        <v>0</v>
      </c>
      <c r="BL421" s="17" t="s">
        <v>238</v>
      </c>
      <c r="BM421" s="144" t="s">
        <v>715</v>
      </c>
    </row>
    <row r="422" spans="2:65" s="1" customFormat="1" x14ac:dyDescent="0.2">
      <c r="B422" s="33"/>
      <c r="D422" s="146" t="s">
        <v>167</v>
      </c>
      <c r="F422" s="147" t="s">
        <v>716</v>
      </c>
      <c r="I422" s="148"/>
      <c r="L422" s="33"/>
      <c r="M422" s="149"/>
      <c r="T422" s="54"/>
      <c r="AT422" s="17" t="s">
        <v>167</v>
      </c>
      <c r="AU422" s="17" t="s">
        <v>85</v>
      </c>
    </row>
    <row r="423" spans="2:65" s="12" customFormat="1" x14ac:dyDescent="0.2">
      <c r="B423" s="150"/>
      <c r="D423" s="151" t="s">
        <v>169</v>
      </c>
      <c r="E423" s="152" t="s">
        <v>3</v>
      </c>
      <c r="F423" s="153" t="s">
        <v>717</v>
      </c>
      <c r="H423" s="152" t="s">
        <v>3</v>
      </c>
      <c r="I423" s="154"/>
      <c r="L423" s="150"/>
      <c r="M423" s="155"/>
      <c r="T423" s="156"/>
      <c r="AT423" s="152" t="s">
        <v>169</v>
      </c>
      <c r="AU423" s="152" t="s">
        <v>85</v>
      </c>
      <c r="AV423" s="12" t="s">
        <v>83</v>
      </c>
      <c r="AW423" s="12" t="s">
        <v>36</v>
      </c>
      <c r="AX423" s="12" t="s">
        <v>75</v>
      </c>
      <c r="AY423" s="152" t="s">
        <v>157</v>
      </c>
    </row>
    <row r="424" spans="2:65" s="13" customFormat="1" ht="22.5" x14ac:dyDescent="0.2">
      <c r="B424" s="157"/>
      <c r="D424" s="151" t="s">
        <v>169</v>
      </c>
      <c r="E424" s="158" t="s">
        <v>3</v>
      </c>
      <c r="F424" s="159" t="s">
        <v>718</v>
      </c>
      <c r="H424" s="160">
        <v>263.738</v>
      </c>
      <c r="I424" s="161"/>
      <c r="L424" s="157"/>
      <c r="M424" s="162"/>
      <c r="T424" s="163"/>
      <c r="AT424" s="158" t="s">
        <v>169</v>
      </c>
      <c r="AU424" s="158" t="s">
        <v>85</v>
      </c>
      <c r="AV424" s="13" t="s">
        <v>85</v>
      </c>
      <c r="AW424" s="13" t="s">
        <v>36</v>
      </c>
      <c r="AX424" s="13" t="s">
        <v>75</v>
      </c>
      <c r="AY424" s="158" t="s">
        <v>157</v>
      </c>
    </row>
    <row r="425" spans="2:65" s="13" customFormat="1" x14ac:dyDescent="0.2">
      <c r="B425" s="157"/>
      <c r="D425" s="151" t="s">
        <v>169</v>
      </c>
      <c r="E425" s="158" t="s">
        <v>3</v>
      </c>
      <c r="F425" s="159" t="s">
        <v>719</v>
      </c>
      <c r="H425" s="160">
        <v>-12</v>
      </c>
      <c r="I425" s="161"/>
      <c r="L425" s="157"/>
      <c r="M425" s="162"/>
      <c r="T425" s="163"/>
      <c r="AT425" s="158" t="s">
        <v>169</v>
      </c>
      <c r="AU425" s="158" t="s">
        <v>85</v>
      </c>
      <c r="AV425" s="13" t="s">
        <v>85</v>
      </c>
      <c r="AW425" s="13" t="s">
        <v>36</v>
      </c>
      <c r="AX425" s="13" t="s">
        <v>75</v>
      </c>
      <c r="AY425" s="158" t="s">
        <v>157</v>
      </c>
    </row>
    <row r="426" spans="2:65" s="12" customFormat="1" x14ac:dyDescent="0.2">
      <c r="B426" s="150"/>
      <c r="D426" s="151" t="s">
        <v>169</v>
      </c>
      <c r="E426" s="152" t="s">
        <v>3</v>
      </c>
      <c r="F426" s="153" t="s">
        <v>720</v>
      </c>
      <c r="H426" s="152" t="s">
        <v>3</v>
      </c>
      <c r="I426" s="154"/>
      <c r="L426" s="150"/>
      <c r="M426" s="155"/>
      <c r="T426" s="156"/>
      <c r="AT426" s="152" t="s">
        <v>169</v>
      </c>
      <c r="AU426" s="152" t="s">
        <v>85</v>
      </c>
      <c r="AV426" s="12" t="s">
        <v>83</v>
      </c>
      <c r="AW426" s="12" t="s">
        <v>36</v>
      </c>
      <c r="AX426" s="12" t="s">
        <v>75</v>
      </c>
      <c r="AY426" s="152" t="s">
        <v>157</v>
      </c>
    </row>
    <row r="427" spans="2:65" s="13" customFormat="1" x14ac:dyDescent="0.2">
      <c r="B427" s="157"/>
      <c r="D427" s="151" t="s">
        <v>169</v>
      </c>
      <c r="E427" s="158" t="s">
        <v>3</v>
      </c>
      <c r="F427" s="159" t="s">
        <v>721</v>
      </c>
      <c r="H427" s="160">
        <v>177.83</v>
      </c>
      <c r="I427" s="161"/>
      <c r="L427" s="157"/>
      <c r="M427" s="162"/>
      <c r="T427" s="163"/>
      <c r="AT427" s="158" t="s">
        <v>169</v>
      </c>
      <c r="AU427" s="158" t="s">
        <v>85</v>
      </c>
      <c r="AV427" s="13" t="s">
        <v>85</v>
      </c>
      <c r="AW427" s="13" t="s">
        <v>36</v>
      </c>
      <c r="AX427" s="13" t="s">
        <v>75</v>
      </c>
      <c r="AY427" s="158" t="s">
        <v>157</v>
      </c>
    </row>
    <row r="428" spans="2:65" s="13" customFormat="1" x14ac:dyDescent="0.2">
      <c r="B428" s="157"/>
      <c r="D428" s="151" t="s">
        <v>169</v>
      </c>
      <c r="E428" s="158" t="s">
        <v>3</v>
      </c>
      <c r="F428" s="159" t="s">
        <v>722</v>
      </c>
      <c r="H428" s="160">
        <v>18.436</v>
      </c>
      <c r="I428" s="161"/>
      <c r="L428" s="157"/>
      <c r="M428" s="162"/>
      <c r="T428" s="163"/>
      <c r="AT428" s="158" t="s">
        <v>169</v>
      </c>
      <c r="AU428" s="158" t="s">
        <v>85</v>
      </c>
      <c r="AV428" s="13" t="s">
        <v>85</v>
      </c>
      <c r="AW428" s="13" t="s">
        <v>36</v>
      </c>
      <c r="AX428" s="13" t="s">
        <v>75</v>
      </c>
      <c r="AY428" s="158" t="s">
        <v>157</v>
      </c>
    </row>
    <row r="429" spans="2:65" s="13" customFormat="1" x14ac:dyDescent="0.2">
      <c r="B429" s="157"/>
      <c r="D429" s="151" t="s">
        <v>169</v>
      </c>
      <c r="E429" s="158" t="s">
        <v>3</v>
      </c>
      <c r="F429" s="159" t="s">
        <v>723</v>
      </c>
      <c r="H429" s="160">
        <v>104.25</v>
      </c>
      <c r="I429" s="161"/>
      <c r="L429" s="157"/>
      <c r="M429" s="162"/>
      <c r="T429" s="163"/>
      <c r="AT429" s="158" t="s">
        <v>169</v>
      </c>
      <c r="AU429" s="158" t="s">
        <v>85</v>
      </c>
      <c r="AV429" s="13" t="s">
        <v>85</v>
      </c>
      <c r="AW429" s="13" t="s">
        <v>36</v>
      </c>
      <c r="AX429" s="13" t="s">
        <v>75</v>
      </c>
      <c r="AY429" s="158" t="s">
        <v>157</v>
      </c>
    </row>
    <row r="430" spans="2:65" s="13" customFormat="1" x14ac:dyDescent="0.2">
      <c r="B430" s="157"/>
      <c r="D430" s="151" t="s">
        <v>169</v>
      </c>
      <c r="E430" s="158" t="s">
        <v>3</v>
      </c>
      <c r="F430" s="159" t="s">
        <v>724</v>
      </c>
      <c r="H430" s="160">
        <v>-28</v>
      </c>
      <c r="I430" s="161"/>
      <c r="L430" s="157"/>
      <c r="M430" s="162"/>
      <c r="T430" s="163"/>
      <c r="AT430" s="158" t="s">
        <v>169</v>
      </c>
      <c r="AU430" s="158" t="s">
        <v>85</v>
      </c>
      <c r="AV430" s="13" t="s">
        <v>85</v>
      </c>
      <c r="AW430" s="13" t="s">
        <v>36</v>
      </c>
      <c r="AX430" s="13" t="s">
        <v>75</v>
      </c>
      <c r="AY430" s="158" t="s">
        <v>157</v>
      </c>
    </row>
    <row r="431" spans="2:65" s="14" customFormat="1" x14ac:dyDescent="0.2">
      <c r="B431" s="164"/>
      <c r="D431" s="151" t="s">
        <v>169</v>
      </c>
      <c r="E431" s="165" t="s">
        <v>3</v>
      </c>
      <c r="F431" s="166" t="s">
        <v>176</v>
      </c>
      <c r="H431" s="167">
        <v>524.25400000000002</v>
      </c>
      <c r="I431" s="168"/>
      <c r="L431" s="164"/>
      <c r="M431" s="169"/>
      <c r="T431" s="170"/>
      <c r="AT431" s="165" t="s">
        <v>169</v>
      </c>
      <c r="AU431" s="165" t="s">
        <v>85</v>
      </c>
      <c r="AV431" s="14" t="s">
        <v>160</v>
      </c>
      <c r="AW431" s="14" t="s">
        <v>36</v>
      </c>
      <c r="AX431" s="14" t="s">
        <v>83</v>
      </c>
      <c r="AY431" s="165" t="s">
        <v>157</v>
      </c>
    </row>
    <row r="432" spans="2:65" s="1" customFormat="1" ht="16.5" customHeight="1" x14ac:dyDescent="0.2">
      <c r="B432" s="132"/>
      <c r="C432" s="171" t="s">
        <v>725</v>
      </c>
      <c r="D432" s="171" t="s">
        <v>205</v>
      </c>
      <c r="E432" s="172" t="s">
        <v>726</v>
      </c>
      <c r="F432" s="173" t="s">
        <v>727</v>
      </c>
      <c r="G432" s="174" t="s">
        <v>316</v>
      </c>
      <c r="H432" s="175">
        <v>256.77300000000002</v>
      </c>
      <c r="I432" s="176"/>
      <c r="J432" s="177">
        <f>ROUND(I432*H432,2)</f>
        <v>0</v>
      </c>
      <c r="K432" s="173" t="s">
        <v>165</v>
      </c>
      <c r="L432" s="178"/>
      <c r="M432" s="179" t="s">
        <v>3</v>
      </c>
      <c r="N432" s="180" t="s">
        <v>46</v>
      </c>
      <c r="P432" s="142">
        <f>O432*H432</f>
        <v>0</v>
      </c>
      <c r="Q432" s="142">
        <v>2.9999999999999997E-4</v>
      </c>
      <c r="R432" s="142">
        <f>Q432*H432</f>
        <v>7.70319E-2</v>
      </c>
      <c r="S432" s="142">
        <v>0</v>
      </c>
      <c r="T432" s="143">
        <f>S432*H432</f>
        <v>0</v>
      </c>
      <c r="AR432" s="144" t="s">
        <v>339</v>
      </c>
      <c r="AT432" s="144" t="s">
        <v>205</v>
      </c>
      <c r="AU432" s="144" t="s">
        <v>85</v>
      </c>
      <c r="AY432" s="17" t="s">
        <v>157</v>
      </c>
      <c r="BE432" s="145">
        <f>IF(N432="základní",J432,0)</f>
        <v>0</v>
      </c>
      <c r="BF432" s="145">
        <f>IF(N432="snížená",J432,0)</f>
        <v>0</v>
      </c>
      <c r="BG432" s="145">
        <f>IF(N432="zákl. přenesená",J432,0)</f>
        <v>0</v>
      </c>
      <c r="BH432" s="145">
        <f>IF(N432="sníž. přenesená",J432,0)</f>
        <v>0</v>
      </c>
      <c r="BI432" s="145">
        <f>IF(N432="nulová",J432,0)</f>
        <v>0</v>
      </c>
      <c r="BJ432" s="17" t="s">
        <v>83</v>
      </c>
      <c r="BK432" s="145">
        <f>ROUND(I432*H432,2)</f>
        <v>0</v>
      </c>
      <c r="BL432" s="17" t="s">
        <v>238</v>
      </c>
      <c r="BM432" s="144" t="s">
        <v>728</v>
      </c>
    </row>
    <row r="433" spans="2:65" s="13" customFormat="1" x14ac:dyDescent="0.2">
      <c r="B433" s="157"/>
      <c r="D433" s="151" t="s">
        <v>169</v>
      </c>
      <c r="E433" s="158" t="s">
        <v>3</v>
      </c>
      <c r="F433" s="159" t="s">
        <v>729</v>
      </c>
      <c r="H433" s="160">
        <v>251.738</v>
      </c>
      <c r="I433" s="161"/>
      <c r="L433" s="157"/>
      <c r="M433" s="162"/>
      <c r="T433" s="163"/>
      <c r="AT433" s="158" t="s">
        <v>169</v>
      </c>
      <c r="AU433" s="158" t="s">
        <v>85</v>
      </c>
      <c r="AV433" s="13" t="s">
        <v>85</v>
      </c>
      <c r="AW433" s="13" t="s">
        <v>36</v>
      </c>
      <c r="AX433" s="13" t="s">
        <v>83</v>
      </c>
      <c r="AY433" s="158" t="s">
        <v>157</v>
      </c>
    </row>
    <row r="434" spans="2:65" s="13" customFormat="1" x14ac:dyDescent="0.2">
      <c r="B434" s="157"/>
      <c r="D434" s="151" t="s">
        <v>169</v>
      </c>
      <c r="F434" s="159" t="s">
        <v>730</v>
      </c>
      <c r="H434" s="160">
        <v>256.77300000000002</v>
      </c>
      <c r="I434" s="161"/>
      <c r="L434" s="157"/>
      <c r="M434" s="162"/>
      <c r="T434" s="163"/>
      <c r="AT434" s="158" t="s">
        <v>169</v>
      </c>
      <c r="AU434" s="158" t="s">
        <v>85</v>
      </c>
      <c r="AV434" s="13" t="s">
        <v>85</v>
      </c>
      <c r="AW434" s="13" t="s">
        <v>4</v>
      </c>
      <c r="AX434" s="13" t="s">
        <v>83</v>
      </c>
      <c r="AY434" s="158" t="s">
        <v>157</v>
      </c>
    </row>
    <row r="435" spans="2:65" s="1" customFormat="1" ht="16.5" customHeight="1" x14ac:dyDescent="0.2">
      <c r="B435" s="132"/>
      <c r="C435" s="171" t="s">
        <v>731</v>
      </c>
      <c r="D435" s="171" t="s">
        <v>205</v>
      </c>
      <c r="E435" s="172" t="s">
        <v>732</v>
      </c>
      <c r="F435" s="173" t="s">
        <v>733</v>
      </c>
      <c r="G435" s="174" t="s">
        <v>316</v>
      </c>
      <c r="H435" s="175">
        <v>277.96600000000001</v>
      </c>
      <c r="I435" s="176"/>
      <c r="J435" s="177">
        <f>ROUND(I435*H435,2)</f>
        <v>0</v>
      </c>
      <c r="K435" s="173" t="s">
        <v>165</v>
      </c>
      <c r="L435" s="178"/>
      <c r="M435" s="179" t="s">
        <v>3</v>
      </c>
      <c r="N435" s="180" t="s">
        <v>46</v>
      </c>
      <c r="P435" s="142">
        <f>O435*H435</f>
        <v>0</v>
      </c>
      <c r="Q435" s="142">
        <v>3.5E-4</v>
      </c>
      <c r="R435" s="142">
        <f>Q435*H435</f>
        <v>9.7288100000000002E-2</v>
      </c>
      <c r="S435" s="142">
        <v>0</v>
      </c>
      <c r="T435" s="143">
        <f>S435*H435</f>
        <v>0</v>
      </c>
      <c r="AR435" s="144" t="s">
        <v>339</v>
      </c>
      <c r="AT435" s="144" t="s">
        <v>205</v>
      </c>
      <c r="AU435" s="144" t="s">
        <v>85</v>
      </c>
      <c r="AY435" s="17" t="s">
        <v>157</v>
      </c>
      <c r="BE435" s="145">
        <f>IF(N435="základní",J435,0)</f>
        <v>0</v>
      </c>
      <c r="BF435" s="145">
        <f>IF(N435="snížená",J435,0)</f>
        <v>0</v>
      </c>
      <c r="BG435" s="145">
        <f>IF(N435="zákl. přenesená",J435,0)</f>
        <v>0</v>
      </c>
      <c r="BH435" s="145">
        <f>IF(N435="sníž. přenesená",J435,0)</f>
        <v>0</v>
      </c>
      <c r="BI435" s="145">
        <f>IF(N435="nulová",J435,0)</f>
        <v>0</v>
      </c>
      <c r="BJ435" s="17" t="s">
        <v>83</v>
      </c>
      <c r="BK435" s="145">
        <f>ROUND(I435*H435,2)</f>
        <v>0</v>
      </c>
      <c r="BL435" s="17" t="s">
        <v>238</v>
      </c>
      <c r="BM435" s="144" t="s">
        <v>734</v>
      </c>
    </row>
    <row r="436" spans="2:65" s="13" customFormat="1" x14ac:dyDescent="0.2">
      <c r="B436" s="157"/>
      <c r="D436" s="151" t="s">
        <v>169</v>
      </c>
      <c r="E436" s="158" t="s">
        <v>3</v>
      </c>
      <c r="F436" s="159" t="s">
        <v>735</v>
      </c>
      <c r="H436" s="160">
        <v>272.51600000000002</v>
      </c>
      <c r="I436" s="161"/>
      <c r="L436" s="157"/>
      <c r="M436" s="162"/>
      <c r="T436" s="163"/>
      <c r="AT436" s="158" t="s">
        <v>169</v>
      </c>
      <c r="AU436" s="158" t="s">
        <v>85</v>
      </c>
      <c r="AV436" s="13" t="s">
        <v>85</v>
      </c>
      <c r="AW436" s="13" t="s">
        <v>36</v>
      </c>
      <c r="AX436" s="13" t="s">
        <v>83</v>
      </c>
      <c r="AY436" s="158" t="s">
        <v>157</v>
      </c>
    </row>
    <row r="437" spans="2:65" s="13" customFormat="1" x14ac:dyDescent="0.2">
      <c r="B437" s="157"/>
      <c r="D437" s="151" t="s">
        <v>169</v>
      </c>
      <c r="F437" s="159" t="s">
        <v>736</v>
      </c>
      <c r="H437" s="160">
        <v>277.96600000000001</v>
      </c>
      <c r="I437" s="161"/>
      <c r="L437" s="157"/>
      <c r="M437" s="162"/>
      <c r="T437" s="163"/>
      <c r="AT437" s="158" t="s">
        <v>169</v>
      </c>
      <c r="AU437" s="158" t="s">
        <v>85</v>
      </c>
      <c r="AV437" s="13" t="s">
        <v>85</v>
      </c>
      <c r="AW437" s="13" t="s">
        <v>4</v>
      </c>
      <c r="AX437" s="13" t="s">
        <v>83</v>
      </c>
      <c r="AY437" s="158" t="s">
        <v>157</v>
      </c>
    </row>
    <row r="438" spans="2:65" s="1" customFormat="1" ht="24.2" customHeight="1" x14ac:dyDescent="0.2">
      <c r="B438" s="132"/>
      <c r="C438" s="133" t="s">
        <v>737</v>
      </c>
      <c r="D438" s="133" t="s">
        <v>161</v>
      </c>
      <c r="E438" s="134" t="s">
        <v>738</v>
      </c>
      <c r="F438" s="135" t="s">
        <v>739</v>
      </c>
      <c r="G438" s="136" t="s">
        <v>316</v>
      </c>
      <c r="H438" s="137">
        <v>79.2</v>
      </c>
      <c r="I438" s="138"/>
      <c r="J438" s="139">
        <f>ROUND(I438*H438,2)</f>
        <v>0</v>
      </c>
      <c r="K438" s="135" t="s">
        <v>165</v>
      </c>
      <c r="L438" s="33"/>
      <c r="M438" s="140" t="s">
        <v>3</v>
      </c>
      <c r="N438" s="141" t="s">
        <v>46</v>
      </c>
      <c r="P438" s="142">
        <f>O438*H438</f>
        <v>0</v>
      </c>
      <c r="Q438" s="142">
        <v>0</v>
      </c>
      <c r="R438" s="142">
        <f>Q438*H438</f>
        <v>0</v>
      </c>
      <c r="S438" s="142">
        <v>0</v>
      </c>
      <c r="T438" s="143">
        <f>S438*H438</f>
        <v>0</v>
      </c>
      <c r="AR438" s="144" t="s">
        <v>238</v>
      </c>
      <c r="AT438" s="144" t="s">
        <v>161</v>
      </c>
      <c r="AU438" s="144" t="s">
        <v>85</v>
      </c>
      <c r="AY438" s="17" t="s">
        <v>157</v>
      </c>
      <c r="BE438" s="145">
        <f>IF(N438="základní",J438,0)</f>
        <v>0</v>
      </c>
      <c r="BF438" s="145">
        <f>IF(N438="snížená",J438,0)</f>
        <v>0</v>
      </c>
      <c r="BG438" s="145">
        <f>IF(N438="zákl. přenesená",J438,0)</f>
        <v>0</v>
      </c>
      <c r="BH438" s="145">
        <f>IF(N438="sníž. přenesená",J438,0)</f>
        <v>0</v>
      </c>
      <c r="BI438" s="145">
        <f>IF(N438="nulová",J438,0)</f>
        <v>0</v>
      </c>
      <c r="BJ438" s="17" t="s">
        <v>83</v>
      </c>
      <c r="BK438" s="145">
        <f>ROUND(I438*H438,2)</f>
        <v>0</v>
      </c>
      <c r="BL438" s="17" t="s">
        <v>238</v>
      </c>
      <c r="BM438" s="144" t="s">
        <v>740</v>
      </c>
    </row>
    <row r="439" spans="2:65" s="1" customFormat="1" x14ac:dyDescent="0.2">
      <c r="B439" s="33"/>
      <c r="D439" s="146" t="s">
        <v>167</v>
      </c>
      <c r="F439" s="147" t="s">
        <v>741</v>
      </c>
      <c r="I439" s="148"/>
      <c r="L439" s="33"/>
      <c r="M439" s="149"/>
      <c r="T439" s="54"/>
      <c r="AT439" s="17" t="s">
        <v>167</v>
      </c>
      <c r="AU439" s="17" t="s">
        <v>85</v>
      </c>
    </row>
    <row r="440" spans="2:65" s="13" customFormat="1" x14ac:dyDescent="0.2">
      <c r="B440" s="157"/>
      <c r="D440" s="151" t="s">
        <v>169</v>
      </c>
      <c r="E440" s="158" t="s">
        <v>3</v>
      </c>
      <c r="F440" s="159" t="s">
        <v>742</v>
      </c>
      <c r="H440" s="160">
        <v>79.2</v>
      </c>
      <c r="I440" s="161"/>
      <c r="L440" s="157"/>
      <c r="M440" s="162"/>
      <c r="T440" s="163"/>
      <c r="AT440" s="158" t="s">
        <v>169</v>
      </c>
      <c r="AU440" s="158" t="s">
        <v>85</v>
      </c>
      <c r="AV440" s="13" t="s">
        <v>85</v>
      </c>
      <c r="AW440" s="13" t="s">
        <v>36</v>
      </c>
      <c r="AX440" s="13" t="s">
        <v>83</v>
      </c>
      <c r="AY440" s="158" t="s">
        <v>157</v>
      </c>
    </row>
    <row r="441" spans="2:65" s="1" customFormat="1" ht="24.2" customHeight="1" x14ac:dyDescent="0.2">
      <c r="B441" s="132"/>
      <c r="C441" s="171" t="s">
        <v>743</v>
      </c>
      <c r="D441" s="171" t="s">
        <v>205</v>
      </c>
      <c r="E441" s="172" t="s">
        <v>744</v>
      </c>
      <c r="F441" s="173" t="s">
        <v>745</v>
      </c>
      <c r="G441" s="174" t="s">
        <v>316</v>
      </c>
      <c r="H441" s="175">
        <v>80.784000000000006</v>
      </c>
      <c r="I441" s="176"/>
      <c r="J441" s="177">
        <f>ROUND(I441*H441,2)</f>
        <v>0</v>
      </c>
      <c r="K441" s="173" t="s">
        <v>165</v>
      </c>
      <c r="L441" s="178"/>
      <c r="M441" s="179" t="s">
        <v>3</v>
      </c>
      <c r="N441" s="180" t="s">
        <v>46</v>
      </c>
      <c r="P441" s="142">
        <f>O441*H441</f>
        <v>0</v>
      </c>
      <c r="Q441" s="142">
        <v>2.7E-4</v>
      </c>
      <c r="R441" s="142">
        <f>Q441*H441</f>
        <v>2.1811680000000003E-2</v>
      </c>
      <c r="S441" s="142">
        <v>0</v>
      </c>
      <c r="T441" s="143">
        <f>S441*H441</f>
        <v>0</v>
      </c>
      <c r="AR441" s="144" t="s">
        <v>339</v>
      </c>
      <c r="AT441" s="144" t="s">
        <v>205</v>
      </c>
      <c r="AU441" s="144" t="s">
        <v>85</v>
      </c>
      <c r="AY441" s="17" t="s">
        <v>157</v>
      </c>
      <c r="BE441" s="145">
        <f>IF(N441="základní",J441,0)</f>
        <v>0</v>
      </c>
      <c r="BF441" s="145">
        <f>IF(N441="snížená",J441,0)</f>
        <v>0</v>
      </c>
      <c r="BG441" s="145">
        <f>IF(N441="zákl. přenesená",J441,0)</f>
        <v>0</v>
      </c>
      <c r="BH441" s="145">
        <f>IF(N441="sníž. přenesená",J441,0)</f>
        <v>0</v>
      </c>
      <c r="BI441" s="145">
        <f>IF(N441="nulová",J441,0)</f>
        <v>0</v>
      </c>
      <c r="BJ441" s="17" t="s">
        <v>83</v>
      </c>
      <c r="BK441" s="145">
        <f>ROUND(I441*H441,2)</f>
        <v>0</v>
      </c>
      <c r="BL441" s="17" t="s">
        <v>238</v>
      </c>
      <c r="BM441" s="144" t="s">
        <v>746</v>
      </c>
    </row>
    <row r="442" spans="2:65" s="13" customFormat="1" x14ac:dyDescent="0.2">
      <c r="B442" s="157"/>
      <c r="D442" s="151" t="s">
        <v>169</v>
      </c>
      <c r="F442" s="159" t="s">
        <v>747</v>
      </c>
      <c r="H442" s="160">
        <v>80.784000000000006</v>
      </c>
      <c r="I442" s="161"/>
      <c r="L442" s="157"/>
      <c r="M442" s="162"/>
      <c r="T442" s="163"/>
      <c r="AT442" s="158" t="s">
        <v>169</v>
      </c>
      <c r="AU442" s="158" t="s">
        <v>85</v>
      </c>
      <c r="AV442" s="13" t="s">
        <v>85</v>
      </c>
      <c r="AW442" s="13" t="s">
        <v>4</v>
      </c>
      <c r="AX442" s="13" t="s">
        <v>83</v>
      </c>
      <c r="AY442" s="158" t="s">
        <v>157</v>
      </c>
    </row>
    <row r="443" spans="2:65" s="1" customFormat="1" ht="16.5" customHeight="1" x14ac:dyDescent="0.2">
      <c r="B443" s="132"/>
      <c r="C443" s="133" t="s">
        <v>748</v>
      </c>
      <c r="D443" s="133" t="s">
        <v>161</v>
      </c>
      <c r="E443" s="134" t="s">
        <v>749</v>
      </c>
      <c r="F443" s="135" t="s">
        <v>750</v>
      </c>
      <c r="G443" s="136" t="s">
        <v>164</v>
      </c>
      <c r="H443" s="137">
        <v>189.41</v>
      </c>
      <c r="I443" s="138"/>
      <c r="J443" s="139">
        <f>ROUND(I443*H443,2)</f>
        <v>0</v>
      </c>
      <c r="K443" s="135" t="s">
        <v>165</v>
      </c>
      <c r="L443" s="33"/>
      <c r="M443" s="140" t="s">
        <v>3</v>
      </c>
      <c r="N443" s="141" t="s">
        <v>46</v>
      </c>
      <c r="P443" s="142">
        <f>O443*H443</f>
        <v>0</v>
      </c>
      <c r="Q443" s="142">
        <v>0</v>
      </c>
      <c r="R443" s="142">
        <f>Q443*H443</f>
        <v>0</v>
      </c>
      <c r="S443" s="142">
        <v>0</v>
      </c>
      <c r="T443" s="143">
        <f>S443*H443</f>
        <v>0</v>
      </c>
      <c r="AR443" s="144" t="s">
        <v>238</v>
      </c>
      <c r="AT443" s="144" t="s">
        <v>161</v>
      </c>
      <c r="AU443" s="144" t="s">
        <v>85</v>
      </c>
      <c r="AY443" s="17" t="s">
        <v>157</v>
      </c>
      <c r="BE443" s="145">
        <f>IF(N443="základní",J443,0)</f>
        <v>0</v>
      </c>
      <c r="BF443" s="145">
        <f>IF(N443="snížená",J443,0)</f>
        <v>0</v>
      </c>
      <c r="BG443" s="145">
        <f>IF(N443="zákl. přenesená",J443,0)</f>
        <v>0</v>
      </c>
      <c r="BH443" s="145">
        <f>IF(N443="sníž. přenesená",J443,0)</f>
        <v>0</v>
      </c>
      <c r="BI443" s="145">
        <f>IF(N443="nulová",J443,0)</f>
        <v>0</v>
      </c>
      <c r="BJ443" s="17" t="s">
        <v>83</v>
      </c>
      <c r="BK443" s="145">
        <f>ROUND(I443*H443,2)</f>
        <v>0</v>
      </c>
      <c r="BL443" s="17" t="s">
        <v>238</v>
      </c>
      <c r="BM443" s="144" t="s">
        <v>751</v>
      </c>
    </row>
    <row r="444" spans="2:65" s="1" customFormat="1" x14ac:dyDescent="0.2">
      <c r="B444" s="33"/>
      <c r="D444" s="146" t="s">
        <v>167</v>
      </c>
      <c r="F444" s="147" t="s">
        <v>752</v>
      </c>
      <c r="I444" s="148"/>
      <c r="L444" s="33"/>
      <c r="M444" s="149"/>
      <c r="T444" s="54"/>
      <c r="AT444" s="17" t="s">
        <v>167</v>
      </c>
      <c r="AU444" s="17" t="s">
        <v>85</v>
      </c>
    </row>
    <row r="445" spans="2:65" s="1" customFormat="1" ht="48.95" customHeight="1" x14ac:dyDescent="0.2">
      <c r="B445" s="132"/>
      <c r="C445" s="133" t="s">
        <v>753</v>
      </c>
      <c r="D445" s="133" t="s">
        <v>161</v>
      </c>
      <c r="E445" s="134" t="s">
        <v>754</v>
      </c>
      <c r="F445" s="135" t="s">
        <v>755</v>
      </c>
      <c r="G445" s="136" t="s">
        <v>325</v>
      </c>
      <c r="H445" s="137">
        <v>3.1720000000000002</v>
      </c>
      <c r="I445" s="138"/>
      <c r="J445" s="139">
        <f>ROUND(I445*H445,2)</f>
        <v>0</v>
      </c>
      <c r="K445" s="135" t="s">
        <v>165</v>
      </c>
      <c r="L445" s="33"/>
      <c r="M445" s="140" t="s">
        <v>3</v>
      </c>
      <c r="N445" s="141" t="s">
        <v>46</v>
      </c>
      <c r="P445" s="142">
        <f>O445*H445</f>
        <v>0</v>
      </c>
      <c r="Q445" s="142">
        <v>0</v>
      </c>
      <c r="R445" s="142">
        <f>Q445*H445</f>
        <v>0</v>
      </c>
      <c r="S445" s="142">
        <v>0</v>
      </c>
      <c r="T445" s="143">
        <f>S445*H445</f>
        <v>0</v>
      </c>
      <c r="AR445" s="144" t="s">
        <v>238</v>
      </c>
      <c r="AT445" s="144" t="s">
        <v>161</v>
      </c>
      <c r="AU445" s="144" t="s">
        <v>85</v>
      </c>
      <c r="AY445" s="17" t="s">
        <v>157</v>
      </c>
      <c r="BE445" s="145">
        <f>IF(N445="základní",J445,0)</f>
        <v>0</v>
      </c>
      <c r="BF445" s="145">
        <f>IF(N445="snížená",J445,0)</f>
        <v>0</v>
      </c>
      <c r="BG445" s="145">
        <f>IF(N445="zákl. přenesená",J445,0)</f>
        <v>0</v>
      </c>
      <c r="BH445" s="145">
        <f>IF(N445="sníž. přenesená",J445,0)</f>
        <v>0</v>
      </c>
      <c r="BI445" s="145">
        <f>IF(N445="nulová",J445,0)</f>
        <v>0</v>
      </c>
      <c r="BJ445" s="17" t="s">
        <v>83</v>
      </c>
      <c r="BK445" s="145">
        <f>ROUND(I445*H445,2)</f>
        <v>0</v>
      </c>
      <c r="BL445" s="17" t="s">
        <v>238</v>
      </c>
      <c r="BM445" s="144" t="s">
        <v>756</v>
      </c>
    </row>
    <row r="446" spans="2:65" s="1" customFormat="1" x14ac:dyDescent="0.2">
      <c r="B446" s="33"/>
      <c r="D446" s="146" t="s">
        <v>167</v>
      </c>
      <c r="F446" s="147" t="s">
        <v>757</v>
      </c>
      <c r="I446" s="148"/>
      <c r="L446" s="33"/>
      <c r="M446" s="149"/>
      <c r="T446" s="54"/>
      <c r="AT446" s="17" t="s">
        <v>167</v>
      </c>
      <c r="AU446" s="17" t="s">
        <v>85</v>
      </c>
    </row>
    <row r="447" spans="2:65" s="11" customFormat="1" ht="22.7" customHeight="1" x14ac:dyDescent="0.2">
      <c r="B447" s="120"/>
      <c r="D447" s="121" t="s">
        <v>74</v>
      </c>
      <c r="E447" s="130" t="s">
        <v>758</v>
      </c>
      <c r="F447" s="130" t="s">
        <v>759</v>
      </c>
      <c r="I447" s="123"/>
      <c r="J447" s="131">
        <f>BK447</f>
        <v>0</v>
      </c>
      <c r="L447" s="120"/>
      <c r="M447" s="125"/>
      <c r="P447" s="126">
        <f>SUM(P448:P464)</f>
        <v>0</v>
      </c>
      <c r="R447" s="126">
        <f>SUM(R448:R464)</f>
        <v>0.15038400000000002</v>
      </c>
      <c r="T447" s="127">
        <f>SUM(T448:T464)</f>
        <v>0</v>
      </c>
      <c r="AR447" s="121" t="s">
        <v>85</v>
      </c>
      <c r="AT447" s="128" t="s">
        <v>74</v>
      </c>
      <c r="AU447" s="128" t="s">
        <v>83</v>
      </c>
      <c r="AY447" s="121" t="s">
        <v>157</v>
      </c>
      <c r="BK447" s="129">
        <f>SUM(BK448:BK464)</f>
        <v>0</v>
      </c>
    </row>
    <row r="448" spans="2:65" s="1" customFormat="1" ht="24.2" customHeight="1" x14ac:dyDescent="0.2">
      <c r="B448" s="132"/>
      <c r="C448" s="133" t="s">
        <v>760</v>
      </c>
      <c r="D448" s="133" t="s">
        <v>161</v>
      </c>
      <c r="E448" s="134" t="s">
        <v>761</v>
      </c>
      <c r="F448" s="135" t="s">
        <v>762</v>
      </c>
      <c r="G448" s="136" t="s">
        <v>164</v>
      </c>
      <c r="H448" s="137">
        <v>7.8</v>
      </c>
      <c r="I448" s="138"/>
      <c r="J448" s="139">
        <f>ROUND(I448*H448,2)</f>
        <v>0</v>
      </c>
      <c r="K448" s="135" t="s">
        <v>165</v>
      </c>
      <c r="L448" s="33"/>
      <c r="M448" s="140" t="s">
        <v>3</v>
      </c>
      <c r="N448" s="141" t="s">
        <v>46</v>
      </c>
      <c r="P448" s="142">
        <f>O448*H448</f>
        <v>0</v>
      </c>
      <c r="Q448" s="142">
        <v>2.9999999999999997E-4</v>
      </c>
      <c r="R448" s="142">
        <f>Q448*H448</f>
        <v>2.3399999999999996E-3</v>
      </c>
      <c r="S448" s="142">
        <v>0</v>
      </c>
      <c r="T448" s="143">
        <f>S448*H448</f>
        <v>0</v>
      </c>
      <c r="AR448" s="144" t="s">
        <v>238</v>
      </c>
      <c r="AT448" s="144" t="s">
        <v>161</v>
      </c>
      <c r="AU448" s="144" t="s">
        <v>85</v>
      </c>
      <c r="AY448" s="17" t="s">
        <v>157</v>
      </c>
      <c r="BE448" s="145">
        <f>IF(N448="základní",J448,0)</f>
        <v>0</v>
      </c>
      <c r="BF448" s="145">
        <f>IF(N448="snížená",J448,0)</f>
        <v>0</v>
      </c>
      <c r="BG448" s="145">
        <f>IF(N448="zákl. přenesená",J448,0)</f>
        <v>0</v>
      </c>
      <c r="BH448" s="145">
        <f>IF(N448="sníž. přenesená",J448,0)</f>
        <v>0</v>
      </c>
      <c r="BI448" s="145">
        <f>IF(N448="nulová",J448,0)</f>
        <v>0</v>
      </c>
      <c r="BJ448" s="17" t="s">
        <v>83</v>
      </c>
      <c r="BK448" s="145">
        <f>ROUND(I448*H448,2)</f>
        <v>0</v>
      </c>
      <c r="BL448" s="17" t="s">
        <v>238</v>
      </c>
      <c r="BM448" s="144" t="s">
        <v>763</v>
      </c>
    </row>
    <row r="449" spans="2:65" s="1" customFormat="1" x14ac:dyDescent="0.2">
      <c r="B449" s="33"/>
      <c r="D449" s="146" t="s">
        <v>167</v>
      </c>
      <c r="F449" s="147" t="s">
        <v>764</v>
      </c>
      <c r="I449" s="148"/>
      <c r="L449" s="33"/>
      <c r="M449" s="149"/>
      <c r="T449" s="54"/>
      <c r="AT449" s="17" t="s">
        <v>167</v>
      </c>
      <c r="AU449" s="17" t="s">
        <v>85</v>
      </c>
    </row>
    <row r="450" spans="2:65" s="12" customFormat="1" x14ac:dyDescent="0.2">
      <c r="B450" s="150"/>
      <c r="D450" s="151" t="s">
        <v>169</v>
      </c>
      <c r="E450" s="152" t="s">
        <v>3</v>
      </c>
      <c r="F450" s="153" t="s">
        <v>765</v>
      </c>
      <c r="H450" s="152" t="s">
        <v>3</v>
      </c>
      <c r="I450" s="154"/>
      <c r="L450" s="150"/>
      <c r="M450" s="155"/>
      <c r="T450" s="156"/>
      <c r="AT450" s="152" t="s">
        <v>169</v>
      </c>
      <c r="AU450" s="152" t="s">
        <v>85</v>
      </c>
      <c r="AV450" s="12" t="s">
        <v>83</v>
      </c>
      <c r="AW450" s="12" t="s">
        <v>36</v>
      </c>
      <c r="AX450" s="12" t="s">
        <v>75</v>
      </c>
      <c r="AY450" s="152" t="s">
        <v>157</v>
      </c>
    </row>
    <row r="451" spans="2:65" s="12" customFormat="1" x14ac:dyDescent="0.2">
      <c r="B451" s="150"/>
      <c r="D451" s="151" t="s">
        <v>169</v>
      </c>
      <c r="E451" s="152" t="s">
        <v>3</v>
      </c>
      <c r="F451" s="153" t="s">
        <v>766</v>
      </c>
      <c r="H451" s="152" t="s">
        <v>3</v>
      </c>
      <c r="I451" s="154"/>
      <c r="L451" s="150"/>
      <c r="M451" s="155"/>
      <c r="T451" s="156"/>
      <c r="AT451" s="152" t="s">
        <v>169</v>
      </c>
      <c r="AU451" s="152" t="s">
        <v>85</v>
      </c>
      <c r="AV451" s="12" t="s">
        <v>83</v>
      </c>
      <c r="AW451" s="12" t="s">
        <v>36</v>
      </c>
      <c r="AX451" s="12" t="s">
        <v>75</v>
      </c>
      <c r="AY451" s="152" t="s">
        <v>157</v>
      </c>
    </row>
    <row r="452" spans="2:65" s="12" customFormat="1" x14ac:dyDescent="0.2">
      <c r="B452" s="150"/>
      <c r="D452" s="151" t="s">
        <v>169</v>
      </c>
      <c r="E452" s="152" t="s">
        <v>3</v>
      </c>
      <c r="F452" s="153" t="s">
        <v>767</v>
      </c>
      <c r="H452" s="152" t="s">
        <v>3</v>
      </c>
      <c r="I452" s="154"/>
      <c r="L452" s="150"/>
      <c r="M452" s="155"/>
      <c r="T452" s="156"/>
      <c r="AT452" s="152" t="s">
        <v>169</v>
      </c>
      <c r="AU452" s="152" t="s">
        <v>85</v>
      </c>
      <c r="AV452" s="12" t="s">
        <v>83</v>
      </c>
      <c r="AW452" s="12" t="s">
        <v>36</v>
      </c>
      <c r="AX452" s="12" t="s">
        <v>75</v>
      </c>
      <c r="AY452" s="152" t="s">
        <v>157</v>
      </c>
    </row>
    <row r="453" spans="2:65" s="13" customFormat="1" x14ac:dyDescent="0.2">
      <c r="B453" s="157"/>
      <c r="D453" s="151" t="s">
        <v>169</v>
      </c>
      <c r="E453" s="158" t="s">
        <v>3</v>
      </c>
      <c r="F453" s="159" t="s">
        <v>768</v>
      </c>
      <c r="H453" s="160">
        <v>7.8</v>
      </c>
      <c r="I453" s="161"/>
      <c r="L453" s="157"/>
      <c r="M453" s="162"/>
      <c r="T453" s="163"/>
      <c r="AT453" s="158" t="s">
        <v>169</v>
      </c>
      <c r="AU453" s="158" t="s">
        <v>85</v>
      </c>
      <c r="AV453" s="13" t="s">
        <v>85</v>
      </c>
      <c r="AW453" s="13" t="s">
        <v>36</v>
      </c>
      <c r="AX453" s="13" t="s">
        <v>75</v>
      </c>
      <c r="AY453" s="158" t="s">
        <v>157</v>
      </c>
    </row>
    <row r="454" spans="2:65" s="14" customFormat="1" x14ac:dyDescent="0.2">
      <c r="B454" s="164"/>
      <c r="D454" s="151" t="s">
        <v>169</v>
      </c>
      <c r="E454" s="165" t="s">
        <v>3</v>
      </c>
      <c r="F454" s="166" t="s">
        <v>176</v>
      </c>
      <c r="H454" s="167">
        <v>7.8</v>
      </c>
      <c r="I454" s="168"/>
      <c r="L454" s="164"/>
      <c r="M454" s="169"/>
      <c r="T454" s="170"/>
      <c r="AT454" s="165" t="s">
        <v>169</v>
      </c>
      <c r="AU454" s="165" t="s">
        <v>85</v>
      </c>
      <c r="AV454" s="14" t="s">
        <v>160</v>
      </c>
      <c r="AW454" s="14" t="s">
        <v>36</v>
      </c>
      <c r="AX454" s="14" t="s">
        <v>83</v>
      </c>
      <c r="AY454" s="165" t="s">
        <v>157</v>
      </c>
    </row>
    <row r="455" spans="2:65" s="1" customFormat="1" ht="37.700000000000003" customHeight="1" x14ac:dyDescent="0.2">
      <c r="B455" s="132"/>
      <c r="C455" s="133" t="s">
        <v>769</v>
      </c>
      <c r="D455" s="133" t="s">
        <v>161</v>
      </c>
      <c r="E455" s="134" t="s">
        <v>770</v>
      </c>
      <c r="F455" s="135" t="s">
        <v>771</v>
      </c>
      <c r="G455" s="136" t="s">
        <v>164</v>
      </c>
      <c r="H455" s="137">
        <v>7.8</v>
      </c>
      <c r="I455" s="138"/>
      <c r="J455" s="139">
        <f>ROUND(I455*H455,2)</f>
        <v>0</v>
      </c>
      <c r="K455" s="135" t="s">
        <v>165</v>
      </c>
      <c r="L455" s="33"/>
      <c r="M455" s="140" t="s">
        <v>3</v>
      </c>
      <c r="N455" s="141" t="s">
        <v>46</v>
      </c>
      <c r="P455" s="142">
        <f>O455*H455</f>
        <v>0</v>
      </c>
      <c r="Q455" s="142">
        <v>6.0000000000000001E-3</v>
      </c>
      <c r="R455" s="142">
        <f>Q455*H455</f>
        <v>4.6800000000000001E-2</v>
      </c>
      <c r="S455" s="142">
        <v>0</v>
      </c>
      <c r="T455" s="143">
        <f>S455*H455</f>
        <v>0</v>
      </c>
      <c r="AR455" s="144" t="s">
        <v>238</v>
      </c>
      <c r="AT455" s="144" t="s">
        <v>161</v>
      </c>
      <c r="AU455" s="144" t="s">
        <v>85</v>
      </c>
      <c r="AY455" s="17" t="s">
        <v>157</v>
      </c>
      <c r="BE455" s="145">
        <f>IF(N455="základní",J455,0)</f>
        <v>0</v>
      </c>
      <c r="BF455" s="145">
        <f>IF(N455="snížená",J455,0)</f>
        <v>0</v>
      </c>
      <c r="BG455" s="145">
        <f>IF(N455="zákl. přenesená",J455,0)</f>
        <v>0</v>
      </c>
      <c r="BH455" s="145">
        <f>IF(N455="sníž. přenesená",J455,0)</f>
        <v>0</v>
      </c>
      <c r="BI455" s="145">
        <f>IF(N455="nulová",J455,0)</f>
        <v>0</v>
      </c>
      <c r="BJ455" s="17" t="s">
        <v>83</v>
      </c>
      <c r="BK455" s="145">
        <f>ROUND(I455*H455,2)</f>
        <v>0</v>
      </c>
      <c r="BL455" s="17" t="s">
        <v>238</v>
      </c>
      <c r="BM455" s="144" t="s">
        <v>772</v>
      </c>
    </row>
    <row r="456" spans="2:65" s="1" customFormat="1" x14ac:dyDescent="0.2">
      <c r="B456" s="33"/>
      <c r="D456" s="146" t="s">
        <v>167</v>
      </c>
      <c r="F456" s="147" t="s">
        <v>773</v>
      </c>
      <c r="I456" s="148"/>
      <c r="L456" s="33"/>
      <c r="M456" s="149"/>
      <c r="T456" s="54"/>
      <c r="AT456" s="17" t="s">
        <v>167</v>
      </c>
      <c r="AU456" s="17" t="s">
        <v>85</v>
      </c>
    </row>
    <row r="457" spans="2:65" s="1" customFormat="1" ht="16.5" customHeight="1" x14ac:dyDescent="0.2">
      <c r="B457" s="132"/>
      <c r="C457" s="171" t="s">
        <v>774</v>
      </c>
      <c r="D457" s="171" t="s">
        <v>205</v>
      </c>
      <c r="E457" s="172" t="s">
        <v>775</v>
      </c>
      <c r="F457" s="173" t="s">
        <v>776</v>
      </c>
      <c r="G457" s="174" t="s">
        <v>164</v>
      </c>
      <c r="H457" s="175">
        <v>8.58</v>
      </c>
      <c r="I457" s="176"/>
      <c r="J457" s="177">
        <f>ROUND(I457*H457,2)</f>
        <v>0</v>
      </c>
      <c r="K457" s="173" t="s">
        <v>165</v>
      </c>
      <c r="L457" s="178"/>
      <c r="M457" s="179" t="s">
        <v>3</v>
      </c>
      <c r="N457" s="180" t="s">
        <v>46</v>
      </c>
      <c r="P457" s="142">
        <f>O457*H457</f>
        <v>0</v>
      </c>
      <c r="Q457" s="142">
        <v>1.18E-2</v>
      </c>
      <c r="R457" s="142">
        <f>Q457*H457</f>
        <v>0.101244</v>
      </c>
      <c r="S457" s="142">
        <v>0</v>
      </c>
      <c r="T457" s="143">
        <f>S457*H457</f>
        <v>0</v>
      </c>
      <c r="AR457" s="144" t="s">
        <v>339</v>
      </c>
      <c r="AT457" s="144" t="s">
        <v>205</v>
      </c>
      <c r="AU457" s="144" t="s">
        <v>85</v>
      </c>
      <c r="AY457" s="17" t="s">
        <v>157</v>
      </c>
      <c r="BE457" s="145">
        <f>IF(N457="základní",J457,0)</f>
        <v>0</v>
      </c>
      <c r="BF457" s="145">
        <f>IF(N457="snížená",J457,0)</f>
        <v>0</v>
      </c>
      <c r="BG457" s="145">
        <f>IF(N457="zákl. přenesená",J457,0)</f>
        <v>0</v>
      </c>
      <c r="BH457" s="145">
        <f>IF(N457="sníž. přenesená",J457,0)</f>
        <v>0</v>
      </c>
      <c r="BI457" s="145">
        <f>IF(N457="nulová",J457,0)</f>
        <v>0</v>
      </c>
      <c r="BJ457" s="17" t="s">
        <v>83</v>
      </c>
      <c r="BK457" s="145">
        <f>ROUND(I457*H457,2)</f>
        <v>0</v>
      </c>
      <c r="BL457" s="17" t="s">
        <v>238</v>
      </c>
      <c r="BM457" s="144" t="s">
        <v>777</v>
      </c>
    </row>
    <row r="458" spans="2:65" s="13" customFormat="1" x14ac:dyDescent="0.2">
      <c r="B458" s="157"/>
      <c r="D458" s="151" t="s">
        <v>169</v>
      </c>
      <c r="F458" s="159" t="s">
        <v>778</v>
      </c>
      <c r="H458" s="160">
        <v>8.58</v>
      </c>
      <c r="I458" s="161"/>
      <c r="L458" s="157"/>
      <c r="M458" s="162"/>
      <c r="T458" s="163"/>
      <c r="AT458" s="158" t="s">
        <v>169</v>
      </c>
      <c r="AU458" s="158" t="s">
        <v>85</v>
      </c>
      <c r="AV458" s="13" t="s">
        <v>85</v>
      </c>
      <c r="AW458" s="13" t="s">
        <v>4</v>
      </c>
      <c r="AX458" s="13" t="s">
        <v>83</v>
      </c>
      <c r="AY458" s="158" t="s">
        <v>157</v>
      </c>
    </row>
    <row r="459" spans="2:65" s="1" customFormat="1" ht="33" customHeight="1" x14ac:dyDescent="0.2">
      <c r="B459" s="132"/>
      <c r="C459" s="133" t="s">
        <v>779</v>
      </c>
      <c r="D459" s="133" t="s">
        <v>161</v>
      </c>
      <c r="E459" s="134" t="s">
        <v>780</v>
      </c>
      <c r="F459" s="135" t="s">
        <v>781</v>
      </c>
      <c r="G459" s="136" t="s">
        <v>164</v>
      </c>
      <c r="H459" s="137">
        <v>7.8</v>
      </c>
      <c r="I459" s="138"/>
      <c r="J459" s="139">
        <f>ROUND(I459*H459,2)</f>
        <v>0</v>
      </c>
      <c r="K459" s="135" t="s">
        <v>165</v>
      </c>
      <c r="L459" s="33"/>
      <c r="M459" s="140" t="s">
        <v>3</v>
      </c>
      <c r="N459" s="141" t="s">
        <v>46</v>
      </c>
      <c r="P459" s="142">
        <f>O459*H459</f>
        <v>0</v>
      </c>
      <c r="Q459" s="142">
        <v>0</v>
      </c>
      <c r="R459" s="142">
        <f>Q459*H459</f>
        <v>0</v>
      </c>
      <c r="S459" s="142">
        <v>0</v>
      </c>
      <c r="T459" s="143">
        <f>S459*H459</f>
        <v>0</v>
      </c>
      <c r="AR459" s="144" t="s">
        <v>238</v>
      </c>
      <c r="AT459" s="144" t="s">
        <v>161</v>
      </c>
      <c r="AU459" s="144" t="s">
        <v>85</v>
      </c>
      <c r="AY459" s="17" t="s">
        <v>157</v>
      </c>
      <c r="BE459" s="145">
        <f>IF(N459="základní",J459,0)</f>
        <v>0</v>
      </c>
      <c r="BF459" s="145">
        <f>IF(N459="snížená",J459,0)</f>
        <v>0</v>
      </c>
      <c r="BG459" s="145">
        <f>IF(N459="zákl. přenesená",J459,0)</f>
        <v>0</v>
      </c>
      <c r="BH459" s="145">
        <f>IF(N459="sníž. přenesená",J459,0)</f>
        <v>0</v>
      </c>
      <c r="BI459" s="145">
        <f>IF(N459="nulová",J459,0)</f>
        <v>0</v>
      </c>
      <c r="BJ459" s="17" t="s">
        <v>83</v>
      </c>
      <c r="BK459" s="145">
        <f>ROUND(I459*H459,2)</f>
        <v>0</v>
      </c>
      <c r="BL459" s="17" t="s">
        <v>238</v>
      </c>
      <c r="BM459" s="144" t="s">
        <v>782</v>
      </c>
    </row>
    <row r="460" spans="2:65" s="1" customFormat="1" x14ac:dyDescent="0.2">
      <c r="B460" s="33"/>
      <c r="D460" s="146" t="s">
        <v>167</v>
      </c>
      <c r="F460" s="147" t="s">
        <v>783</v>
      </c>
      <c r="I460" s="148"/>
      <c r="L460" s="33"/>
      <c r="M460" s="149"/>
      <c r="T460" s="54"/>
      <c r="AT460" s="17" t="s">
        <v>167</v>
      </c>
      <c r="AU460" s="17" t="s">
        <v>85</v>
      </c>
    </row>
    <row r="461" spans="2:65" s="1" customFormat="1" ht="33" customHeight="1" x14ac:dyDescent="0.2">
      <c r="B461" s="132"/>
      <c r="C461" s="133" t="s">
        <v>784</v>
      </c>
      <c r="D461" s="133" t="s">
        <v>161</v>
      </c>
      <c r="E461" s="134" t="s">
        <v>785</v>
      </c>
      <c r="F461" s="135" t="s">
        <v>786</v>
      </c>
      <c r="G461" s="136" t="s">
        <v>164</v>
      </c>
      <c r="H461" s="137">
        <v>7.8</v>
      </c>
      <c r="I461" s="138"/>
      <c r="J461" s="139">
        <f>ROUND(I461*H461,2)</f>
        <v>0</v>
      </c>
      <c r="K461" s="135" t="s">
        <v>165</v>
      </c>
      <c r="L461" s="33"/>
      <c r="M461" s="140" t="s">
        <v>3</v>
      </c>
      <c r="N461" s="141" t="s">
        <v>46</v>
      </c>
      <c r="P461" s="142">
        <f>O461*H461</f>
        <v>0</v>
      </c>
      <c r="Q461" s="142">
        <v>0</v>
      </c>
      <c r="R461" s="142">
        <f>Q461*H461</f>
        <v>0</v>
      </c>
      <c r="S461" s="142">
        <v>0</v>
      </c>
      <c r="T461" s="143">
        <f>S461*H461</f>
        <v>0</v>
      </c>
      <c r="AR461" s="144" t="s">
        <v>238</v>
      </c>
      <c r="AT461" s="144" t="s">
        <v>161</v>
      </c>
      <c r="AU461" s="144" t="s">
        <v>85</v>
      </c>
      <c r="AY461" s="17" t="s">
        <v>157</v>
      </c>
      <c r="BE461" s="145">
        <f>IF(N461="základní",J461,0)</f>
        <v>0</v>
      </c>
      <c r="BF461" s="145">
        <f>IF(N461="snížená",J461,0)</f>
        <v>0</v>
      </c>
      <c r="BG461" s="145">
        <f>IF(N461="zákl. přenesená",J461,0)</f>
        <v>0</v>
      </c>
      <c r="BH461" s="145">
        <f>IF(N461="sníž. přenesená",J461,0)</f>
        <v>0</v>
      </c>
      <c r="BI461" s="145">
        <f>IF(N461="nulová",J461,0)</f>
        <v>0</v>
      </c>
      <c r="BJ461" s="17" t="s">
        <v>83</v>
      </c>
      <c r="BK461" s="145">
        <f>ROUND(I461*H461,2)</f>
        <v>0</v>
      </c>
      <c r="BL461" s="17" t="s">
        <v>238</v>
      </c>
      <c r="BM461" s="144" t="s">
        <v>787</v>
      </c>
    </row>
    <row r="462" spans="2:65" s="1" customFormat="1" x14ac:dyDescent="0.2">
      <c r="B462" s="33"/>
      <c r="D462" s="146" t="s">
        <v>167</v>
      </c>
      <c r="F462" s="147" t="s">
        <v>788</v>
      </c>
      <c r="I462" s="148"/>
      <c r="L462" s="33"/>
      <c r="M462" s="149"/>
      <c r="T462" s="54"/>
      <c r="AT462" s="17" t="s">
        <v>167</v>
      </c>
      <c r="AU462" s="17" t="s">
        <v>85</v>
      </c>
    </row>
    <row r="463" spans="2:65" s="1" customFormat="1" ht="48.95" customHeight="1" x14ac:dyDescent="0.2">
      <c r="B463" s="132"/>
      <c r="C463" s="133" t="s">
        <v>789</v>
      </c>
      <c r="D463" s="133" t="s">
        <v>161</v>
      </c>
      <c r="E463" s="134" t="s">
        <v>790</v>
      </c>
      <c r="F463" s="135" t="s">
        <v>791</v>
      </c>
      <c r="G463" s="136" t="s">
        <v>325</v>
      </c>
      <c r="H463" s="137">
        <v>0.15</v>
      </c>
      <c r="I463" s="138"/>
      <c r="J463" s="139">
        <f>ROUND(I463*H463,2)</f>
        <v>0</v>
      </c>
      <c r="K463" s="135" t="s">
        <v>165</v>
      </c>
      <c r="L463" s="33"/>
      <c r="M463" s="140" t="s">
        <v>3</v>
      </c>
      <c r="N463" s="141" t="s">
        <v>46</v>
      </c>
      <c r="P463" s="142">
        <f>O463*H463</f>
        <v>0</v>
      </c>
      <c r="Q463" s="142">
        <v>0</v>
      </c>
      <c r="R463" s="142">
        <f>Q463*H463</f>
        <v>0</v>
      </c>
      <c r="S463" s="142">
        <v>0</v>
      </c>
      <c r="T463" s="143">
        <f>S463*H463</f>
        <v>0</v>
      </c>
      <c r="AR463" s="144" t="s">
        <v>238</v>
      </c>
      <c r="AT463" s="144" t="s">
        <v>161</v>
      </c>
      <c r="AU463" s="144" t="s">
        <v>85</v>
      </c>
      <c r="AY463" s="17" t="s">
        <v>157</v>
      </c>
      <c r="BE463" s="145">
        <f>IF(N463="základní",J463,0)</f>
        <v>0</v>
      </c>
      <c r="BF463" s="145">
        <f>IF(N463="snížená",J463,0)</f>
        <v>0</v>
      </c>
      <c r="BG463" s="145">
        <f>IF(N463="zákl. přenesená",J463,0)</f>
        <v>0</v>
      </c>
      <c r="BH463" s="145">
        <f>IF(N463="sníž. přenesená",J463,0)</f>
        <v>0</v>
      </c>
      <c r="BI463" s="145">
        <f>IF(N463="nulová",J463,0)</f>
        <v>0</v>
      </c>
      <c r="BJ463" s="17" t="s">
        <v>83</v>
      </c>
      <c r="BK463" s="145">
        <f>ROUND(I463*H463,2)</f>
        <v>0</v>
      </c>
      <c r="BL463" s="17" t="s">
        <v>238</v>
      </c>
      <c r="BM463" s="144" t="s">
        <v>792</v>
      </c>
    </row>
    <row r="464" spans="2:65" s="1" customFormat="1" x14ac:dyDescent="0.2">
      <c r="B464" s="33"/>
      <c r="D464" s="146" t="s">
        <v>167</v>
      </c>
      <c r="F464" s="147" t="s">
        <v>793</v>
      </c>
      <c r="I464" s="148"/>
      <c r="L464" s="33"/>
      <c r="M464" s="149"/>
      <c r="T464" s="54"/>
      <c r="AT464" s="17" t="s">
        <v>167</v>
      </c>
      <c r="AU464" s="17" t="s">
        <v>85</v>
      </c>
    </row>
    <row r="465" spans="2:65" s="11" customFormat="1" ht="22.7" customHeight="1" x14ac:dyDescent="0.2">
      <c r="B465" s="120"/>
      <c r="D465" s="121" t="s">
        <v>74</v>
      </c>
      <c r="E465" s="130" t="s">
        <v>794</v>
      </c>
      <c r="F465" s="130" t="s">
        <v>795</v>
      </c>
      <c r="I465" s="123"/>
      <c r="J465" s="131">
        <f>BK465</f>
        <v>0</v>
      </c>
      <c r="L465" s="120"/>
      <c r="M465" s="125"/>
      <c r="P465" s="126">
        <f>SUM(P466:P488)</f>
        <v>0</v>
      </c>
      <c r="R465" s="126">
        <f>SUM(R466:R488)</f>
        <v>0.47359282000000003</v>
      </c>
      <c r="T465" s="127">
        <f>SUM(T466:T488)</f>
        <v>0</v>
      </c>
      <c r="AR465" s="121" t="s">
        <v>85</v>
      </c>
      <c r="AT465" s="128" t="s">
        <v>74</v>
      </c>
      <c r="AU465" s="128" t="s">
        <v>83</v>
      </c>
      <c r="AY465" s="121" t="s">
        <v>157</v>
      </c>
      <c r="BK465" s="129">
        <f>SUM(BK466:BK488)</f>
        <v>0</v>
      </c>
    </row>
    <row r="466" spans="2:65" s="1" customFormat="1" ht="44.25" customHeight="1" x14ac:dyDescent="0.2">
      <c r="B466" s="132"/>
      <c r="C466" s="133" t="s">
        <v>796</v>
      </c>
      <c r="D466" s="133" t="s">
        <v>161</v>
      </c>
      <c r="E466" s="134" t="s">
        <v>797</v>
      </c>
      <c r="F466" s="135" t="s">
        <v>798</v>
      </c>
      <c r="G466" s="136" t="s">
        <v>164</v>
      </c>
      <c r="H466" s="137">
        <v>1199.787</v>
      </c>
      <c r="I466" s="138"/>
      <c r="J466" s="139">
        <f>ROUND(I466*H466,2)</f>
        <v>0</v>
      </c>
      <c r="K466" s="135" t="s">
        <v>165</v>
      </c>
      <c r="L466" s="33"/>
      <c r="M466" s="140" t="s">
        <v>3</v>
      </c>
      <c r="N466" s="141" t="s">
        <v>46</v>
      </c>
      <c r="P466" s="142">
        <f>O466*H466</f>
        <v>0</v>
      </c>
      <c r="Q466" s="142">
        <v>2.5999999999999998E-4</v>
      </c>
      <c r="R466" s="142">
        <f>Q466*H466</f>
        <v>0.31194462000000001</v>
      </c>
      <c r="S466" s="142">
        <v>0</v>
      </c>
      <c r="T466" s="143">
        <f>S466*H466</f>
        <v>0</v>
      </c>
      <c r="AR466" s="144" t="s">
        <v>238</v>
      </c>
      <c r="AT466" s="144" t="s">
        <v>161</v>
      </c>
      <c r="AU466" s="144" t="s">
        <v>85</v>
      </c>
      <c r="AY466" s="17" t="s">
        <v>157</v>
      </c>
      <c r="BE466" s="145">
        <f>IF(N466="základní",J466,0)</f>
        <v>0</v>
      </c>
      <c r="BF466" s="145">
        <f>IF(N466="snížená",J466,0)</f>
        <v>0</v>
      </c>
      <c r="BG466" s="145">
        <f>IF(N466="zákl. přenesená",J466,0)</f>
        <v>0</v>
      </c>
      <c r="BH466" s="145">
        <f>IF(N466="sníž. přenesená",J466,0)</f>
        <v>0</v>
      </c>
      <c r="BI466" s="145">
        <f>IF(N466="nulová",J466,0)</f>
        <v>0</v>
      </c>
      <c r="BJ466" s="17" t="s">
        <v>83</v>
      </c>
      <c r="BK466" s="145">
        <f>ROUND(I466*H466,2)</f>
        <v>0</v>
      </c>
      <c r="BL466" s="17" t="s">
        <v>238</v>
      </c>
      <c r="BM466" s="144" t="s">
        <v>799</v>
      </c>
    </row>
    <row r="467" spans="2:65" s="1" customFormat="1" x14ac:dyDescent="0.2">
      <c r="B467" s="33"/>
      <c r="D467" s="146" t="s">
        <v>167</v>
      </c>
      <c r="F467" s="147" t="s">
        <v>800</v>
      </c>
      <c r="I467" s="148"/>
      <c r="L467" s="33"/>
      <c r="M467" s="149"/>
      <c r="T467" s="54"/>
      <c r="AT467" s="17" t="s">
        <v>167</v>
      </c>
      <c r="AU467" s="17" t="s">
        <v>85</v>
      </c>
    </row>
    <row r="468" spans="2:65" s="12" customFormat="1" x14ac:dyDescent="0.2">
      <c r="B468" s="150"/>
      <c r="D468" s="151" t="s">
        <v>169</v>
      </c>
      <c r="E468" s="152" t="s">
        <v>3</v>
      </c>
      <c r="F468" s="153" t="s">
        <v>801</v>
      </c>
      <c r="H468" s="152" t="s">
        <v>3</v>
      </c>
      <c r="I468" s="154"/>
      <c r="L468" s="150"/>
      <c r="M468" s="155"/>
      <c r="T468" s="156"/>
      <c r="AT468" s="152" t="s">
        <v>169</v>
      </c>
      <c r="AU468" s="152" t="s">
        <v>85</v>
      </c>
      <c r="AV468" s="12" t="s">
        <v>83</v>
      </c>
      <c r="AW468" s="12" t="s">
        <v>36</v>
      </c>
      <c r="AX468" s="12" t="s">
        <v>75</v>
      </c>
      <c r="AY468" s="152" t="s">
        <v>157</v>
      </c>
    </row>
    <row r="469" spans="2:65" s="13" customFormat="1" x14ac:dyDescent="0.2">
      <c r="B469" s="157"/>
      <c r="D469" s="151" t="s">
        <v>169</v>
      </c>
      <c r="E469" s="158" t="s">
        <v>3</v>
      </c>
      <c r="F469" s="159" t="s">
        <v>802</v>
      </c>
      <c r="H469" s="160">
        <v>641.82299999999998</v>
      </c>
      <c r="I469" s="161"/>
      <c r="L469" s="157"/>
      <c r="M469" s="162"/>
      <c r="T469" s="163"/>
      <c r="AT469" s="158" t="s">
        <v>169</v>
      </c>
      <c r="AU469" s="158" t="s">
        <v>85</v>
      </c>
      <c r="AV469" s="13" t="s">
        <v>85</v>
      </c>
      <c r="AW469" s="13" t="s">
        <v>36</v>
      </c>
      <c r="AX469" s="13" t="s">
        <v>75</v>
      </c>
      <c r="AY469" s="158" t="s">
        <v>157</v>
      </c>
    </row>
    <row r="470" spans="2:65" s="12" customFormat="1" x14ac:dyDescent="0.2">
      <c r="B470" s="150"/>
      <c r="D470" s="151" t="s">
        <v>169</v>
      </c>
      <c r="E470" s="152" t="s">
        <v>3</v>
      </c>
      <c r="F470" s="153" t="s">
        <v>803</v>
      </c>
      <c r="H470" s="152" t="s">
        <v>3</v>
      </c>
      <c r="I470" s="154"/>
      <c r="L470" s="150"/>
      <c r="M470" s="155"/>
      <c r="T470" s="156"/>
      <c r="AT470" s="152" t="s">
        <v>169</v>
      </c>
      <c r="AU470" s="152" t="s">
        <v>85</v>
      </c>
      <c r="AV470" s="12" t="s">
        <v>83</v>
      </c>
      <c r="AW470" s="12" t="s">
        <v>36</v>
      </c>
      <c r="AX470" s="12" t="s">
        <v>75</v>
      </c>
      <c r="AY470" s="152" t="s">
        <v>157</v>
      </c>
    </row>
    <row r="471" spans="2:65" s="13" customFormat="1" x14ac:dyDescent="0.2">
      <c r="B471" s="157"/>
      <c r="D471" s="151" t="s">
        <v>169</v>
      </c>
      <c r="E471" s="158" t="s">
        <v>3</v>
      </c>
      <c r="F471" s="159" t="s">
        <v>481</v>
      </c>
      <c r="H471" s="160">
        <v>50.41</v>
      </c>
      <c r="I471" s="161"/>
      <c r="L471" s="157"/>
      <c r="M471" s="162"/>
      <c r="T471" s="163"/>
      <c r="AT471" s="158" t="s">
        <v>169</v>
      </c>
      <c r="AU471" s="158" t="s">
        <v>85</v>
      </c>
      <c r="AV471" s="13" t="s">
        <v>85</v>
      </c>
      <c r="AW471" s="13" t="s">
        <v>36</v>
      </c>
      <c r="AX471" s="13" t="s">
        <v>75</v>
      </c>
      <c r="AY471" s="158" t="s">
        <v>157</v>
      </c>
    </row>
    <row r="472" spans="2:65" s="12" customFormat="1" x14ac:dyDescent="0.2">
      <c r="B472" s="150"/>
      <c r="D472" s="151" t="s">
        <v>169</v>
      </c>
      <c r="E472" s="152" t="s">
        <v>3</v>
      </c>
      <c r="F472" s="153" t="s">
        <v>804</v>
      </c>
      <c r="H472" s="152" t="s">
        <v>3</v>
      </c>
      <c r="I472" s="154"/>
      <c r="L472" s="150"/>
      <c r="M472" s="155"/>
      <c r="T472" s="156"/>
      <c r="AT472" s="152" t="s">
        <v>169</v>
      </c>
      <c r="AU472" s="152" t="s">
        <v>85</v>
      </c>
      <c r="AV472" s="12" t="s">
        <v>83</v>
      </c>
      <c r="AW472" s="12" t="s">
        <v>36</v>
      </c>
      <c r="AX472" s="12" t="s">
        <v>75</v>
      </c>
      <c r="AY472" s="152" t="s">
        <v>157</v>
      </c>
    </row>
    <row r="473" spans="2:65" s="13" customFormat="1" ht="22.5" x14ac:dyDescent="0.2">
      <c r="B473" s="157"/>
      <c r="D473" s="151" t="s">
        <v>169</v>
      </c>
      <c r="E473" s="158" t="s">
        <v>3</v>
      </c>
      <c r="F473" s="159" t="s">
        <v>805</v>
      </c>
      <c r="H473" s="160">
        <v>541.31399999999996</v>
      </c>
      <c r="I473" s="161"/>
      <c r="L473" s="157"/>
      <c r="M473" s="162"/>
      <c r="T473" s="163"/>
      <c r="AT473" s="158" t="s">
        <v>169</v>
      </c>
      <c r="AU473" s="158" t="s">
        <v>85</v>
      </c>
      <c r="AV473" s="13" t="s">
        <v>85</v>
      </c>
      <c r="AW473" s="13" t="s">
        <v>36</v>
      </c>
      <c r="AX473" s="13" t="s">
        <v>75</v>
      </c>
      <c r="AY473" s="158" t="s">
        <v>157</v>
      </c>
    </row>
    <row r="474" spans="2:65" s="13" customFormat="1" x14ac:dyDescent="0.2">
      <c r="B474" s="157"/>
      <c r="D474" s="151" t="s">
        <v>169</v>
      </c>
      <c r="E474" s="158" t="s">
        <v>3</v>
      </c>
      <c r="F474" s="159" t="s">
        <v>806</v>
      </c>
      <c r="H474" s="160">
        <v>-33.76</v>
      </c>
      <c r="I474" s="161"/>
      <c r="L474" s="157"/>
      <c r="M474" s="162"/>
      <c r="T474" s="163"/>
      <c r="AT474" s="158" t="s">
        <v>169</v>
      </c>
      <c r="AU474" s="158" t="s">
        <v>85</v>
      </c>
      <c r="AV474" s="13" t="s">
        <v>85</v>
      </c>
      <c r="AW474" s="13" t="s">
        <v>36</v>
      </c>
      <c r="AX474" s="13" t="s">
        <v>75</v>
      </c>
      <c r="AY474" s="158" t="s">
        <v>157</v>
      </c>
    </row>
    <row r="475" spans="2:65" s="14" customFormat="1" x14ac:dyDescent="0.2">
      <c r="B475" s="164"/>
      <c r="D475" s="151" t="s">
        <v>169</v>
      </c>
      <c r="E475" s="165" t="s">
        <v>3</v>
      </c>
      <c r="F475" s="166" t="s">
        <v>176</v>
      </c>
      <c r="H475" s="167">
        <v>1199.787</v>
      </c>
      <c r="I475" s="168"/>
      <c r="L475" s="164"/>
      <c r="M475" s="169"/>
      <c r="T475" s="170"/>
      <c r="AT475" s="165" t="s">
        <v>169</v>
      </c>
      <c r="AU475" s="165" t="s">
        <v>85</v>
      </c>
      <c r="AV475" s="14" t="s">
        <v>160</v>
      </c>
      <c r="AW475" s="14" t="s">
        <v>36</v>
      </c>
      <c r="AX475" s="14" t="s">
        <v>83</v>
      </c>
      <c r="AY475" s="165" t="s">
        <v>157</v>
      </c>
    </row>
    <row r="476" spans="2:65" s="1" customFormat="1" ht="48.95" customHeight="1" x14ac:dyDescent="0.2">
      <c r="B476" s="132"/>
      <c r="C476" s="133" t="s">
        <v>807</v>
      </c>
      <c r="D476" s="133" t="s">
        <v>161</v>
      </c>
      <c r="E476" s="134" t="s">
        <v>808</v>
      </c>
      <c r="F476" s="135" t="s">
        <v>809</v>
      </c>
      <c r="G476" s="136" t="s">
        <v>164</v>
      </c>
      <c r="H476" s="137">
        <v>50.41</v>
      </c>
      <c r="I476" s="138"/>
      <c r="J476" s="139">
        <f>ROUND(I476*H476,2)</f>
        <v>0</v>
      </c>
      <c r="K476" s="135" t="s">
        <v>165</v>
      </c>
      <c r="L476" s="33"/>
      <c r="M476" s="140" t="s">
        <v>3</v>
      </c>
      <c r="N476" s="141" t="s">
        <v>46</v>
      </c>
      <c r="P476" s="142">
        <f>O476*H476</f>
        <v>0</v>
      </c>
      <c r="Q476" s="142">
        <v>2.0000000000000002E-5</v>
      </c>
      <c r="R476" s="142">
        <f>Q476*H476</f>
        <v>1.0082000000000001E-3</v>
      </c>
      <c r="S476" s="142">
        <v>0</v>
      </c>
      <c r="T476" s="143">
        <f>S476*H476</f>
        <v>0</v>
      </c>
      <c r="AR476" s="144" t="s">
        <v>238</v>
      </c>
      <c r="AT476" s="144" t="s">
        <v>161</v>
      </c>
      <c r="AU476" s="144" t="s">
        <v>85</v>
      </c>
      <c r="AY476" s="17" t="s">
        <v>157</v>
      </c>
      <c r="BE476" s="145">
        <f>IF(N476="základní",J476,0)</f>
        <v>0</v>
      </c>
      <c r="BF476" s="145">
        <f>IF(N476="snížená",J476,0)</f>
        <v>0</v>
      </c>
      <c r="BG476" s="145">
        <f>IF(N476="zákl. přenesená",J476,0)</f>
        <v>0</v>
      </c>
      <c r="BH476" s="145">
        <f>IF(N476="sníž. přenesená",J476,0)</f>
        <v>0</v>
      </c>
      <c r="BI476" s="145">
        <f>IF(N476="nulová",J476,0)</f>
        <v>0</v>
      </c>
      <c r="BJ476" s="17" t="s">
        <v>83</v>
      </c>
      <c r="BK476" s="145">
        <f>ROUND(I476*H476,2)</f>
        <v>0</v>
      </c>
      <c r="BL476" s="17" t="s">
        <v>238</v>
      </c>
      <c r="BM476" s="144" t="s">
        <v>810</v>
      </c>
    </row>
    <row r="477" spans="2:65" s="1" customFormat="1" x14ac:dyDescent="0.2">
      <c r="B477" s="33"/>
      <c r="D477" s="146" t="s">
        <v>167</v>
      </c>
      <c r="F477" s="147" t="s">
        <v>811</v>
      </c>
      <c r="I477" s="148"/>
      <c r="L477" s="33"/>
      <c r="M477" s="149"/>
      <c r="T477" s="54"/>
      <c r="AT477" s="17" t="s">
        <v>167</v>
      </c>
      <c r="AU477" s="17" t="s">
        <v>85</v>
      </c>
    </row>
    <row r="478" spans="2:65" s="1" customFormat="1" ht="24.2" customHeight="1" x14ac:dyDescent="0.2">
      <c r="B478" s="132"/>
      <c r="C478" s="133" t="s">
        <v>812</v>
      </c>
      <c r="D478" s="133" t="s">
        <v>161</v>
      </c>
      <c r="E478" s="134" t="s">
        <v>813</v>
      </c>
      <c r="F478" s="135" t="s">
        <v>814</v>
      </c>
      <c r="G478" s="136" t="s">
        <v>164</v>
      </c>
      <c r="H478" s="137">
        <v>289.964</v>
      </c>
      <c r="I478" s="138"/>
      <c r="J478" s="139">
        <f>ROUND(I478*H478,2)</f>
        <v>0</v>
      </c>
      <c r="K478" s="135" t="s">
        <v>165</v>
      </c>
      <c r="L478" s="33"/>
      <c r="M478" s="140" t="s">
        <v>3</v>
      </c>
      <c r="N478" s="141" t="s">
        <v>46</v>
      </c>
      <c r="P478" s="142">
        <f>O478*H478</f>
        <v>0</v>
      </c>
      <c r="Q478" s="142">
        <v>2.5999999999999998E-4</v>
      </c>
      <c r="R478" s="142">
        <f>Q478*H478</f>
        <v>7.5390639999999995E-2</v>
      </c>
      <c r="S478" s="142">
        <v>0</v>
      </c>
      <c r="T478" s="143">
        <f>S478*H478</f>
        <v>0</v>
      </c>
      <c r="AR478" s="144" t="s">
        <v>238</v>
      </c>
      <c r="AT478" s="144" t="s">
        <v>161</v>
      </c>
      <c r="AU478" s="144" t="s">
        <v>85</v>
      </c>
      <c r="AY478" s="17" t="s">
        <v>157</v>
      </c>
      <c r="BE478" s="145">
        <f>IF(N478="základní",J478,0)</f>
        <v>0</v>
      </c>
      <c r="BF478" s="145">
        <f>IF(N478="snížená",J478,0)</f>
        <v>0</v>
      </c>
      <c r="BG478" s="145">
        <f>IF(N478="zákl. přenesená",J478,0)</f>
        <v>0</v>
      </c>
      <c r="BH478" s="145">
        <f>IF(N478="sníž. přenesená",J478,0)</f>
        <v>0</v>
      </c>
      <c r="BI478" s="145">
        <f>IF(N478="nulová",J478,0)</f>
        <v>0</v>
      </c>
      <c r="BJ478" s="17" t="s">
        <v>83</v>
      </c>
      <c r="BK478" s="145">
        <f>ROUND(I478*H478,2)</f>
        <v>0</v>
      </c>
      <c r="BL478" s="17" t="s">
        <v>238</v>
      </c>
      <c r="BM478" s="144" t="s">
        <v>815</v>
      </c>
    </row>
    <row r="479" spans="2:65" s="1" customFormat="1" x14ac:dyDescent="0.2">
      <c r="B479" s="33"/>
      <c r="D479" s="146" t="s">
        <v>167</v>
      </c>
      <c r="F479" s="147" t="s">
        <v>816</v>
      </c>
      <c r="I479" s="148"/>
      <c r="L479" s="33"/>
      <c r="M479" s="149"/>
      <c r="T479" s="54"/>
      <c r="AT479" s="17" t="s">
        <v>167</v>
      </c>
      <c r="AU479" s="17" t="s">
        <v>85</v>
      </c>
    </row>
    <row r="480" spans="2:65" s="12" customFormat="1" x14ac:dyDescent="0.2">
      <c r="B480" s="150"/>
      <c r="D480" s="151" t="s">
        <v>169</v>
      </c>
      <c r="E480" s="152" t="s">
        <v>3</v>
      </c>
      <c r="F480" s="153" t="s">
        <v>817</v>
      </c>
      <c r="H480" s="152" t="s">
        <v>3</v>
      </c>
      <c r="I480" s="154"/>
      <c r="L480" s="150"/>
      <c r="M480" s="155"/>
      <c r="T480" s="156"/>
      <c r="AT480" s="152" t="s">
        <v>169</v>
      </c>
      <c r="AU480" s="152" t="s">
        <v>85</v>
      </c>
      <c r="AV480" s="12" t="s">
        <v>83</v>
      </c>
      <c r="AW480" s="12" t="s">
        <v>36</v>
      </c>
      <c r="AX480" s="12" t="s">
        <v>75</v>
      </c>
      <c r="AY480" s="152" t="s">
        <v>157</v>
      </c>
    </row>
    <row r="481" spans="2:65" s="12" customFormat="1" x14ac:dyDescent="0.2">
      <c r="B481" s="150"/>
      <c r="D481" s="151" t="s">
        <v>169</v>
      </c>
      <c r="E481" s="152" t="s">
        <v>3</v>
      </c>
      <c r="F481" s="153" t="s">
        <v>439</v>
      </c>
      <c r="H481" s="152" t="s">
        <v>3</v>
      </c>
      <c r="I481" s="154"/>
      <c r="L481" s="150"/>
      <c r="M481" s="155"/>
      <c r="T481" s="156"/>
      <c r="AT481" s="152" t="s">
        <v>169</v>
      </c>
      <c r="AU481" s="152" t="s">
        <v>85</v>
      </c>
      <c r="AV481" s="12" t="s">
        <v>83</v>
      </c>
      <c r="AW481" s="12" t="s">
        <v>36</v>
      </c>
      <c r="AX481" s="12" t="s">
        <v>75</v>
      </c>
      <c r="AY481" s="152" t="s">
        <v>157</v>
      </c>
    </row>
    <row r="482" spans="2:65" s="13" customFormat="1" x14ac:dyDescent="0.2">
      <c r="B482" s="157"/>
      <c r="D482" s="151" t="s">
        <v>169</v>
      </c>
      <c r="E482" s="158" t="s">
        <v>3</v>
      </c>
      <c r="F482" s="159" t="s">
        <v>818</v>
      </c>
      <c r="H482" s="160">
        <v>276.44499999999999</v>
      </c>
      <c r="I482" s="161"/>
      <c r="L482" s="157"/>
      <c r="M482" s="162"/>
      <c r="T482" s="163"/>
      <c r="AT482" s="158" t="s">
        <v>169</v>
      </c>
      <c r="AU482" s="158" t="s">
        <v>85</v>
      </c>
      <c r="AV482" s="13" t="s">
        <v>85</v>
      </c>
      <c r="AW482" s="13" t="s">
        <v>36</v>
      </c>
      <c r="AX482" s="13" t="s">
        <v>75</v>
      </c>
      <c r="AY482" s="158" t="s">
        <v>157</v>
      </c>
    </row>
    <row r="483" spans="2:65" s="13" customFormat="1" x14ac:dyDescent="0.2">
      <c r="B483" s="157"/>
      <c r="D483" s="151" t="s">
        <v>169</v>
      </c>
      <c r="E483" s="158" t="s">
        <v>3</v>
      </c>
      <c r="F483" s="159" t="s">
        <v>819</v>
      </c>
      <c r="H483" s="160">
        <v>-53.34</v>
      </c>
      <c r="I483" s="161"/>
      <c r="L483" s="157"/>
      <c r="M483" s="162"/>
      <c r="T483" s="163"/>
      <c r="AT483" s="158" t="s">
        <v>169</v>
      </c>
      <c r="AU483" s="158" t="s">
        <v>85</v>
      </c>
      <c r="AV483" s="13" t="s">
        <v>85</v>
      </c>
      <c r="AW483" s="13" t="s">
        <v>36</v>
      </c>
      <c r="AX483" s="13" t="s">
        <v>75</v>
      </c>
      <c r="AY483" s="158" t="s">
        <v>157</v>
      </c>
    </row>
    <row r="484" spans="2:65" s="13" customFormat="1" x14ac:dyDescent="0.2">
      <c r="B484" s="157"/>
      <c r="D484" s="151" t="s">
        <v>169</v>
      </c>
      <c r="E484" s="158" t="s">
        <v>3</v>
      </c>
      <c r="F484" s="159" t="s">
        <v>820</v>
      </c>
      <c r="H484" s="160">
        <v>120.199</v>
      </c>
      <c r="I484" s="161"/>
      <c r="L484" s="157"/>
      <c r="M484" s="162"/>
      <c r="T484" s="163"/>
      <c r="AT484" s="158" t="s">
        <v>169</v>
      </c>
      <c r="AU484" s="158" t="s">
        <v>85</v>
      </c>
      <c r="AV484" s="13" t="s">
        <v>85</v>
      </c>
      <c r="AW484" s="13" t="s">
        <v>36</v>
      </c>
      <c r="AX484" s="13" t="s">
        <v>75</v>
      </c>
      <c r="AY484" s="158" t="s">
        <v>157</v>
      </c>
    </row>
    <row r="485" spans="2:65" s="13" customFormat="1" x14ac:dyDescent="0.2">
      <c r="B485" s="157"/>
      <c r="D485" s="151" t="s">
        <v>169</v>
      </c>
      <c r="E485" s="158" t="s">
        <v>3</v>
      </c>
      <c r="F485" s="159" t="s">
        <v>821</v>
      </c>
      <c r="H485" s="160">
        <v>-53.34</v>
      </c>
      <c r="I485" s="161"/>
      <c r="L485" s="157"/>
      <c r="M485" s="162"/>
      <c r="T485" s="163"/>
      <c r="AT485" s="158" t="s">
        <v>169</v>
      </c>
      <c r="AU485" s="158" t="s">
        <v>85</v>
      </c>
      <c r="AV485" s="13" t="s">
        <v>85</v>
      </c>
      <c r="AW485" s="13" t="s">
        <v>36</v>
      </c>
      <c r="AX485" s="13" t="s">
        <v>75</v>
      </c>
      <c r="AY485" s="158" t="s">
        <v>157</v>
      </c>
    </row>
    <row r="486" spans="2:65" s="14" customFormat="1" x14ac:dyDescent="0.2">
      <c r="B486" s="164"/>
      <c r="D486" s="151" t="s">
        <v>169</v>
      </c>
      <c r="E486" s="165" t="s">
        <v>3</v>
      </c>
      <c r="F486" s="166" t="s">
        <v>176</v>
      </c>
      <c r="H486" s="167">
        <v>289.964</v>
      </c>
      <c r="I486" s="168"/>
      <c r="L486" s="164"/>
      <c r="M486" s="169"/>
      <c r="T486" s="170"/>
      <c r="AT486" s="165" t="s">
        <v>169</v>
      </c>
      <c r="AU486" s="165" t="s">
        <v>85</v>
      </c>
      <c r="AV486" s="14" t="s">
        <v>160</v>
      </c>
      <c r="AW486" s="14" t="s">
        <v>36</v>
      </c>
      <c r="AX486" s="14" t="s">
        <v>83</v>
      </c>
      <c r="AY486" s="165" t="s">
        <v>157</v>
      </c>
    </row>
    <row r="487" spans="2:65" s="1" customFormat="1" ht="16.5" customHeight="1" x14ac:dyDescent="0.2">
      <c r="B487" s="132"/>
      <c r="C487" s="171" t="s">
        <v>822</v>
      </c>
      <c r="D487" s="171" t="s">
        <v>205</v>
      </c>
      <c r="E487" s="172" t="s">
        <v>823</v>
      </c>
      <c r="F487" s="173" t="s">
        <v>824</v>
      </c>
      <c r="G487" s="174" t="s">
        <v>164</v>
      </c>
      <c r="H487" s="175">
        <v>304.46199999999999</v>
      </c>
      <c r="I487" s="176"/>
      <c r="J487" s="177">
        <f>ROUND(I487*H487,2)</f>
        <v>0</v>
      </c>
      <c r="K487" s="173" t="s">
        <v>165</v>
      </c>
      <c r="L487" s="178"/>
      <c r="M487" s="179" t="s">
        <v>3</v>
      </c>
      <c r="N487" s="180" t="s">
        <v>46</v>
      </c>
      <c r="P487" s="142">
        <f>O487*H487</f>
        <v>0</v>
      </c>
      <c r="Q487" s="142">
        <v>2.7999999999999998E-4</v>
      </c>
      <c r="R487" s="142">
        <f>Q487*H487</f>
        <v>8.5249359999999996E-2</v>
      </c>
      <c r="S487" s="142">
        <v>0</v>
      </c>
      <c r="T487" s="143">
        <f>S487*H487</f>
        <v>0</v>
      </c>
      <c r="AR487" s="144" t="s">
        <v>339</v>
      </c>
      <c r="AT487" s="144" t="s">
        <v>205</v>
      </c>
      <c r="AU487" s="144" t="s">
        <v>85</v>
      </c>
      <c r="AY487" s="17" t="s">
        <v>157</v>
      </c>
      <c r="BE487" s="145">
        <f>IF(N487="základní",J487,0)</f>
        <v>0</v>
      </c>
      <c r="BF487" s="145">
        <f>IF(N487="snížená",J487,0)</f>
        <v>0</v>
      </c>
      <c r="BG487" s="145">
        <f>IF(N487="zákl. přenesená",J487,0)</f>
        <v>0</v>
      </c>
      <c r="BH487" s="145">
        <f>IF(N487="sníž. přenesená",J487,0)</f>
        <v>0</v>
      </c>
      <c r="BI487" s="145">
        <f>IF(N487="nulová",J487,0)</f>
        <v>0</v>
      </c>
      <c r="BJ487" s="17" t="s">
        <v>83</v>
      </c>
      <c r="BK487" s="145">
        <f>ROUND(I487*H487,2)</f>
        <v>0</v>
      </c>
      <c r="BL487" s="17" t="s">
        <v>238</v>
      </c>
      <c r="BM487" s="144" t="s">
        <v>825</v>
      </c>
    </row>
    <row r="488" spans="2:65" s="13" customFormat="1" x14ac:dyDescent="0.2">
      <c r="B488" s="157"/>
      <c r="D488" s="151" t="s">
        <v>169</v>
      </c>
      <c r="F488" s="159" t="s">
        <v>826</v>
      </c>
      <c r="H488" s="160">
        <v>304.46199999999999</v>
      </c>
      <c r="I488" s="161"/>
      <c r="L488" s="157"/>
      <c r="M488" s="181"/>
      <c r="N488" s="182"/>
      <c r="O488" s="182"/>
      <c r="P488" s="182"/>
      <c r="Q488" s="182"/>
      <c r="R488" s="182"/>
      <c r="S488" s="182"/>
      <c r="T488" s="183"/>
      <c r="AT488" s="158" t="s">
        <v>169</v>
      </c>
      <c r="AU488" s="158" t="s">
        <v>85</v>
      </c>
      <c r="AV488" s="13" t="s">
        <v>85</v>
      </c>
      <c r="AW488" s="13" t="s">
        <v>4</v>
      </c>
      <c r="AX488" s="13" t="s">
        <v>83</v>
      </c>
      <c r="AY488" s="158" t="s">
        <v>157</v>
      </c>
    </row>
    <row r="489" spans="2:65" s="1" customFormat="1" ht="6.95" customHeight="1" x14ac:dyDescent="0.2">
      <c r="B489" s="42"/>
      <c r="C489" s="43"/>
      <c r="D489" s="43"/>
      <c r="E489" s="43"/>
      <c r="F489" s="43"/>
      <c r="G489" s="43"/>
      <c r="H489" s="43"/>
      <c r="I489" s="43"/>
      <c r="J489" s="43"/>
      <c r="K489" s="43"/>
      <c r="L489" s="33"/>
    </row>
  </sheetData>
  <autoFilter ref="C96:K488" xr:uid="{00000000-0009-0000-0000-000001000000}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100-000000000000}"/>
    <hyperlink ref="F110" r:id="rId2" xr:uid="{00000000-0004-0000-0100-000001000000}"/>
    <hyperlink ref="F115" r:id="rId3" xr:uid="{00000000-0004-0000-0100-000002000000}"/>
    <hyperlink ref="F117" r:id="rId4" xr:uid="{00000000-0004-0000-0100-000003000000}"/>
    <hyperlink ref="F120" r:id="rId5" xr:uid="{00000000-0004-0000-0100-000004000000}"/>
    <hyperlink ref="F122" r:id="rId6" xr:uid="{00000000-0004-0000-0100-000005000000}"/>
    <hyperlink ref="F127" r:id="rId7" xr:uid="{00000000-0004-0000-0100-000006000000}"/>
    <hyperlink ref="F133" r:id="rId8" xr:uid="{00000000-0004-0000-0100-000007000000}"/>
    <hyperlink ref="F137" r:id="rId9" xr:uid="{00000000-0004-0000-0100-000008000000}"/>
    <hyperlink ref="F140" r:id="rId10" xr:uid="{00000000-0004-0000-0100-000009000000}"/>
    <hyperlink ref="F143" r:id="rId11" xr:uid="{00000000-0004-0000-0100-00000A000000}"/>
    <hyperlink ref="F145" r:id="rId12" xr:uid="{00000000-0004-0000-0100-00000B000000}"/>
    <hyperlink ref="F148" r:id="rId13" xr:uid="{00000000-0004-0000-0100-00000C000000}"/>
    <hyperlink ref="F154" r:id="rId14" xr:uid="{00000000-0004-0000-0100-00000D000000}"/>
    <hyperlink ref="F160" r:id="rId15" xr:uid="{00000000-0004-0000-0100-00000E000000}"/>
    <hyperlink ref="F163" r:id="rId16" xr:uid="{00000000-0004-0000-0100-00000F000000}"/>
    <hyperlink ref="F167" r:id="rId17" xr:uid="{00000000-0004-0000-0100-000010000000}"/>
    <hyperlink ref="F171" r:id="rId18" xr:uid="{00000000-0004-0000-0100-000011000000}"/>
    <hyperlink ref="F175" r:id="rId19" xr:uid="{00000000-0004-0000-0100-000012000000}"/>
    <hyperlink ref="F182" r:id="rId20" xr:uid="{00000000-0004-0000-0100-000013000000}"/>
    <hyperlink ref="F189" r:id="rId21" xr:uid="{00000000-0004-0000-0100-000014000000}"/>
    <hyperlink ref="F193" r:id="rId22" xr:uid="{00000000-0004-0000-0100-000015000000}"/>
    <hyperlink ref="F197" r:id="rId23" xr:uid="{00000000-0004-0000-0100-000016000000}"/>
    <hyperlink ref="F199" r:id="rId24" xr:uid="{00000000-0004-0000-0100-000017000000}"/>
    <hyperlink ref="F201" r:id="rId25" xr:uid="{00000000-0004-0000-0100-000018000000}"/>
    <hyperlink ref="F204" r:id="rId26" xr:uid="{00000000-0004-0000-0100-000019000000}"/>
    <hyperlink ref="F208" r:id="rId27" xr:uid="{00000000-0004-0000-0100-00001A000000}"/>
    <hyperlink ref="F212" r:id="rId28" xr:uid="{00000000-0004-0000-0100-00001B000000}"/>
    <hyperlink ref="F216" r:id="rId29" xr:uid="{00000000-0004-0000-0100-00001C000000}"/>
    <hyperlink ref="F222" r:id="rId30" xr:uid="{00000000-0004-0000-0100-00001D000000}"/>
    <hyperlink ref="F226" r:id="rId31" xr:uid="{00000000-0004-0000-0100-00001E000000}"/>
    <hyperlink ref="F229" r:id="rId32" xr:uid="{00000000-0004-0000-0100-00001F000000}"/>
    <hyperlink ref="F231" r:id="rId33" xr:uid="{00000000-0004-0000-0100-000020000000}"/>
    <hyperlink ref="F234" r:id="rId34" xr:uid="{00000000-0004-0000-0100-000021000000}"/>
    <hyperlink ref="F241" r:id="rId35" xr:uid="{00000000-0004-0000-0100-000022000000}"/>
    <hyperlink ref="F250" r:id="rId36" xr:uid="{00000000-0004-0000-0100-000023000000}"/>
    <hyperlink ref="F261" r:id="rId37" xr:uid="{00000000-0004-0000-0100-000024000000}"/>
    <hyperlink ref="F268" r:id="rId38" xr:uid="{00000000-0004-0000-0100-000025000000}"/>
    <hyperlink ref="F271" r:id="rId39" xr:uid="{00000000-0004-0000-0100-000026000000}"/>
    <hyperlink ref="F276" r:id="rId40" xr:uid="{00000000-0004-0000-0100-000027000000}"/>
    <hyperlink ref="F285" r:id="rId41" xr:uid="{00000000-0004-0000-0100-000028000000}"/>
    <hyperlink ref="F288" r:id="rId42" xr:uid="{00000000-0004-0000-0100-000029000000}"/>
    <hyperlink ref="F291" r:id="rId43" xr:uid="{00000000-0004-0000-0100-00002A000000}"/>
    <hyperlink ref="F294" r:id="rId44" xr:uid="{00000000-0004-0000-0100-00002B000000}"/>
    <hyperlink ref="F296" r:id="rId45" xr:uid="{00000000-0004-0000-0100-00002C000000}"/>
    <hyperlink ref="F309" r:id="rId46" xr:uid="{00000000-0004-0000-0100-00002D000000}"/>
    <hyperlink ref="F317" r:id="rId47" xr:uid="{00000000-0004-0000-0100-00002E000000}"/>
    <hyperlink ref="F327" r:id="rId48" xr:uid="{00000000-0004-0000-0100-00002F000000}"/>
    <hyperlink ref="F330" r:id="rId49" xr:uid="{00000000-0004-0000-0100-000030000000}"/>
    <hyperlink ref="F344" r:id="rId50" xr:uid="{00000000-0004-0000-0100-000031000000}"/>
    <hyperlink ref="F347" r:id="rId51" xr:uid="{00000000-0004-0000-0100-000032000000}"/>
    <hyperlink ref="F360" r:id="rId52" xr:uid="{00000000-0004-0000-0100-000033000000}"/>
    <hyperlink ref="F366" r:id="rId53" xr:uid="{00000000-0004-0000-0100-000034000000}"/>
    <hyperlink ref="F370" r:id="rId54" xr:uid="{00000000-0004-0000-0100-000035000000}"/>
    <hyperlink ref="F381" r:id="rId55" xr:uid="{00000000-0004-0000-0100-000036000000}"/>
    <hyperlink ref="F384" r:id="rId56" xr:uid="{00000000-0004-0000-0100-000037000000}"/>
    <hyperlink ref="F387" r:id="rId57" xr:uid="{00000000-0004-0000-0100-000038000000}"/>
    <hyperlink ref="F391" r:id="rId58" xr:uid="{00000000-0004-0000-0100-000039000000}"/>
    <hyperlink ref="F394" r:id="rId59" xr:uid="{00000000-0004-0000-0100-00003A000000}"/>
    <hyperlink ref="F398" r:id="rId60" xr:uid="{00000000-0004-0000-0100-00003B000000}"/>
    <hyperlink ref="F401" r:id="rId61" xr:uid="{00000000-0004-0000-0100-00003C000000}"/>
    <hyperlink ref="F403" r:id="rId62" xr:uid="{00000000-0004-0000-0100-00003D000000}"/>
    <hyperlink ref="F406" r:id="rId63" xr:uid="{00000000-0004-0000-0100-00003E000000}"/>
    <hyperlink ref="F415" r:id="rId64" xr:uid="{00000000-0004-0000-0100-00003F000000}"/>
    <hyperlink ref="F419" r:id="rId65" xr:uid="{00000000-0004-0000-0100-000040000000}"/>
    <hyperlink ref="F422" r:id="rId66" xr:uid="{00000000-0004-0000-0100-000041000000}"/>
    <hyperlink ref="F439" r:id="rId67" xr:uid="{00000000-0004-0000-0100-000042000000}"/>
    <hyperlink ref="F444" r:id="rId68" xr:uid="{00000000-0004-0000-0100-000043000000}"/>
    <hyperlink ref="F446" r:id="rId69" xr:uid="{00000000-0004-0000-0100-000044000000}"/>
    <hyperlink ref="F449" r:id="rId70" xr:uid="{00000000-0004-0000-0100-000045000000}"/>
    <hyperlink ref="F456" r:id="rId71" xr:uid="{00000000-0004-0000-0100-000046000000}"/>
    <hyperlink ref="F460" r:id="rId72" xr:uid="{00000000-0004-0000-0100-000047000000}"/>
    <hyperlink ref="F462" r:id="rId73" xr:uid="{00000000-0004-0000-0100-000048000000}"/>
    <hyperlink ref="F464" r:id="rId74" xr:uid="{00000000-0004-0000-0100-000049000000}"/>
    <hyperlink ref="F467" r:id="rId75" xr:uid="{00000000-0004-0000-0100-00004A000000}"/>
    <hyperlink ref="F477" r:id="rId76" xr:uid="{00000000-0004-0000-0100-00004B000000}"/>
    <hyperlink ref="F479" r:id="rId77" xr:uid="{00000000-0004-0000-0100-00004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8"/>
  <sheetViews>
    <sheetView showGridLines="0" workbookViewId="0"/>
  </sheetViews>
  <sheetFormatPr defaultColWidth="12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L2" s="283" t="s">
        <v>6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88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9" t="str">
        <f>'Rekapitulace stavby'!K6</f>
        <v>Centrum robotiky v areálu VŠB-uznatelné náklady</v>
      </c>
      <c r="F7" s="320"/>
      <c r="G7" s="320"/>
      <c r="H7" s="320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1" t="s">
        <v>828</v>
      </c>
      <c r="F9" s="318"/>
      <c r="G9" s="318"/>
      <c r="H9" s="318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1" t="str">
        <f>'Rekapitulace stavby'!E14</f>
        <v>Vyplň údaj</v>
      </c>
      <c r="F18" s="303"/>
      <c r="G18" s="303"/>
      <c r="H18" s="303"/>
      <c r="I18" s="27" t="s">
        <v>31</v>
      </c>
      <c r="J18" s="28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92"/>
      <c r="E27" s="307" t="s">
        <v>3</v>
      </c>
      <c r="F27" s="307"/>
      <c r="G27" s="307"/>
      <c r="H27" s="307"/>
      <c r="L27" s="92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ROUND(J88,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7" t="s">
        <v>46</v>
      </c>
      <c r="F33" s="84">
        <f>ROUND((SUM(BE88:BE187)),  2)</f>
        <v>0</v>
      </c>
      <c r="I33" s="94">
        <v>0.21</v>
      </c>
      <c r="J33" s="84">
        <f>ROUND(((SUM(BE88:BE187))*I33),  2)</f>
        <v>0</v>
      </c>
      <c r="L33" s="33"/>
    </row>
    <row r="34" spans="2:12" s="1" customFormat="1" ht="14.45" customHeight="1" x14ac:dyDescent="0.2">
      <c r="B34" s="33"/>
      <c r="E34" s="27" t="s">
        <v>47</v>
      </c>
      <c r="F34" s="84">
        <f>ROUND((SUM(BF88:BF187)),  2)</f>
        <v>0</v>
      </c>
      <c r="I34" s="94">
        <v>0.15</v>
      </c>
      <c r="J34" s="84">
        <f>ROUND(((SUM(BF88:BF187))*I34),  2)</f>
        <v>0</v>
      </c>
      <c r="L34" s="33"/>
    </row>
    <row r="35" spans="2:12" s="1" customFormat="1" ht="14.45" hidden="1" customHeight="1" x14ac:dyDescent="0.2">
      <c r="B35" s="33"/>
      <c r="E35" s="27" t="s">
        <v>48</v>
      </c>
      <c r="F35" s="84">
        <f>ROUND((SUM(BG88:BG187)),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 x14ac:dyDescent="0.2">
      <c r="B36" s="33"/>
      <c r="E36" s="27" t="s">
        <v>49</v>
      </c>
      <c r="F36" s="84">
        <f>ROUND((SUM(BH88:BH187)),  2)</f>
        <v>0</v>
      </c>
      <c r="I36" s="94">
        <v>0.15</v>
      </c>
      <c r="J36" s="84">
        <f>0</f>
        <v>0</v>
      </c>
      <c r="L36" s="33"/>
    </row>
    <row r="37" spans="2:12" s="1" customFormat="1" ht="14.45" hidden="1" customHeight="1" x14ac:dyDescent="0.2">
      <c r="B37" s="33"/>
      <c r="E37" s="27" t="s">
        <v>50</v>
      </c>
      <c r="F37" s="84">
        <f>ROUND((SUM(BI88:BI187)),  2)</f>
        <v>0</v>
      </c>
      <c r="I37" s="94">
        <v>0</v>
      </c>
      <c r="J37" s="84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1" t="s">
        <v>120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9" t="str">
        <f>E7</f>
        <v>Centrum robotiky v areálu VŠB-uznatelné náklady</v>
      </c>
      <c r="F48" s="320"/>
      <c r="G48" s="320"/>
      <c r="H48" s="320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1" t="str">
        <f>E9</f>
        <v>2102703 - Zdravotechnické instalace</v>
      </c>
      <c r="F50" s="318"/>
      <c r="G50" s="318"/>
      <c r="H50" s="318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6.95" customHeight="1" x14ac:dyDescent="0.2">
      <c r="B53" s="33"/>
      <c r="L53" s="33"/>
    </row>
    <row r="54" spans="2:47" s="1" customFormat="1" ht="25.7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35" customHeight="1" x14ac:dyDescent="0.2">
      <c r="B58" s="33"/>
      <c r="L58" s="33"/>
    </row>
    <row r="59" spans="2:47" s="1" customFormat="1" ht="22.7" customHeight="1" x14ac:dyDescent="0.2">
      <c r="B59" s="33"/>
      <c r="C59" s="103" t="s">
        <v>73</v>
      </c>
      <c r="J59" s="64">
        <f>J88</f>
        <v>0</v>
      </c>
      <c r="L59" s="33"/>
      <c r="AU59" s="17" t="s">
        <v>123</v>
      </c>
    </row>
    <row r="60" spans="2:47" s="8" customFormat="1" ht="24.95" customHeight="1" x14ac:dyDescent="0.2">
      <c r="B60" s="104"/>
      <c r="D60" s="105" t="s">
        <v>829</v>
      </c>
      <c r="E60" s="106"/>
      <c r="F60" s="106"/>
      <c r="G60" s="106"/>
      <c r="H60" s="106"/>
      <c r="I60" s="106"/>
      <c r="J60" s="107">
        <f>J89</f>
        <v>0</v>
      </c>
      <c r="L60" s="104"/>
    </row>
    <row r="61" spans="2:47" s="8" customFormat="1" ht="24.95" customHeight="1" x14ac:dyDescent="0.2">
      <c r="B61" s="104"/>
      <c r="D61" s="105" t="s">
        <v>830</v>
      </c>
      <c r="E61" s="106"/>
      <c r="F61" s="106"/>
      <c r="G61" s="106"/>
      <c r="H61" s="106"/>
      <c r="I61" s="106"/>
      <c r="J61" s="107">
        <f>J101</f>
        <v>0</v>
      </c>
      <c r="L61" s="104"/>
    </row>
    <row r="62" spans="2:47" s="8" customFormat="1" ht="24.95" customHeight="1" x14ac:dyDescent="0.2">
      <c r="B62" s="104"/>
      <c r="D62" s="105" t="s">
        <v>831</v>
      </c>
      <c r="E62" s="106"/>
      <c r="F62" s="106"/>
      <c r="G62" s="106"/>
      <c r="H62" s="106"/>
      <c r="I62" s="106"/>
      <c r="J62" s="107">
        <f>J103</f>
        <v>0</v>
      </c>
      <c r="L62" s="104"/>
    </row>
    <row r="63" spans="2:47" s="8" customFormat="1" ht="24.95" customHeight="1" x14ac:dyDescent="0.2">
      <c r="B63" s="104"/>
      <c r="D63" s="105" t="s">
        <v>832</v>
      </c>
      <c r="E63" s="106"/>
      <c r="F63" s="106"/>
      <c r="G63" s="106"/>
      <c r="H63" s="106"/>
      <c r="I63" s="106"/>
      <c r="J63" s="107">
        <f>J127</f>
        <v>0</v>
      </c>
      <c r="L63" s="104"/>
    </row>
    <row r="64" spans="2:47" s="8" customFormat="1" ht="24.95" customHeight="1" x14ac:dyDescent="0.2">
      <c r="B64" s="104"/>
      <c r="D64" s="105" t="s">
        <v>833</v>
      </c>
      <c r="E64" s="106"/>
      <c r="F64" s="106"/>
      <c r="G64" s="106"/>
      <c r="H64" s="106"/>
      <c r="I64" s="106"/>
      <c r="J64" s="107">
        <f>J155</f>
        <v>0</v>
      </c>
      <c r="L64" s="104"/>
    </row>
    <row r="65" spans="2:12" s="8" customFormat="1" ht="24.95" customHeight="1" x14ac:dyDescent="0.2">
      <c r="B65" s="104"/>
      <c r="D65" s="105" t="s">
        <v>834</v>
      </c>
      <c r="E65" s="106"/>
      <c r="F65" s="106"/>
      <c r="G65" s="106"/>
      <c r="H65" s="106"/>
      <c r="I65" s="106"/>
      <c r="J65" s="107">
        <f>J171</f>
        <v>0</v>
      </c>
      <c r="L65" s="104"/>
    </row>
    <row r="66" spans="2:12" s="8" customFormat="1" ht="24.95" customHeight="1" x14ac:dyDescent="0.2">
      <c r="B66" s="104"/>
      <c r="D66" s="105" t="s">
        <v>835</v>
      </c>
      <c r="E66" s="106"/>
      <c r="F66" s="106"/>
      <c r="G66" s="106"/>
      <c r="H66" s="106"/>
      <c r="I66" s="106"/>
      <c r="J66" s="107">
        <f>J175</f>
        <v>0</v>
      </c>
      <c r="L66" s="104"/>
    </row>
    <row r="67" spans="2:12" s="8" customFormat="1" ht="24.95" customHeight="1" x14ac:dyDescent="0.2">
      <c r="B67" s="104"/>
      <c r="D67" s="105" t="s">
        <v>836</v>
      </c>
      <c r="E67" s="106"/>
      <c r="F67" s="106"/>
      <c r="G67" s="106"/>
      <c r="H67" s="106"/>
      <c r="I67" s="106"/>
      <c r="J67" s="107">
        <f>J178</f>
        <v>0</v>
      </c>
      <c r="L67" s="104"/>
    </row>
    <row r="68" spans="2:12" s="8" customFormat="1" ht="24.95" customHeight="1" x14ac:dyDescent="0.2">
      <c r="B68" s="104"/>
      <c r="D68" s="105" t="s">
        <v>837</v>
      </c>
      <c r="E68" s="106"/>
      <c r="F68" s="106"/>
      <c r="G68" s="106"/>
      <c r="H68" s="106"/>
      <c r="I68" s="106"/>
      <c r="J68" s="107">
        <f>J187</f>
        <v>0</v>
      </c>
      <c r="L68" s="104"/>
    </row>
    <row r="69" spans="2:12" s="1" customFormat="1" ht="21.75" customHeight="1" x14ac:dyDescent="0.2">
      <c r="B69" s="33"/>
      <c r="L69" s="33"/>
    </row>
    <row r="70" spans="2:12" s="1" customFormat="1" ht="6.95" customHeight="1" x14ac:dyDescent="0.2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 x14ac:dyDescent="0.2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 x14ac:dyDescent="0.2">
      <c r="B75" s="33"/>
      <c r="C75" s="21" t="s">
        <v>142</v>
      </c>
      <c r="L75" s="33"/>
    </row>
    <row r="76" spans="2:12" s="1" customFormat="1" ht="6.95" customHeight="1" x14ac:dyDescent="0.2">
      <c r="B76" s="33"/>
      <c r="L76" s="33"/>
    </row>
    <row r="77" spans="2:12" s="1" customFormat="1" ht="12" customHeight="1" x14ac:dyDescent="0.2">
      <c r="B77" s="33"/>
      <c r="C77" s="27" t="s">
        <v>17</v>
      </c>
      <c r="L77" s="33"/>
    </row>
    <row r="78" spans="2:12" s="1" customFormat="1" ht="16.5" customHeight="1" x14ac:dyDescent="0.2">
      <c r="B78" s="33"/>
      <c r="E78" s="319" t="str">
        <f>E7</f>
        <v>Centrum robotiky v areálu VŠB-uznatelné náklady</v>
      </c>
      <c r="F78" s="320"/>
      <c r="G78" s="320"/>
      <c r="H78" s="320"/>
      <c r="L78" s="33"/>
    </row>
    <row r="79" spans="2:12" s="1" customFormat="1" ht="12" customHeight="1" x14ac:dyDescent="0.2">
      <c r="B79" s="33"/>
      <c r="C79" s="27" t="s">
        <v>118</v>
      </c>
      <c r="L79" s="33"/>
    </row>
    <row r="80" spans="2:12" s="1" customFormat="1" ht="16.5" customHeight="1" x14ac:dyDescent="0.2">
      <c r="B80" s="33"/>
      <c r="E80" s="311" t="str">
        <f>E9</f>
        <v>2102703 - Zdravotechnické instalace</v>
      </c>
      <c r="F80" s="318"/>
      <c r="G80" s="318"/>
      <c r="H80" s="318"/>
      <c r="L80" s="33"/>
    </row>
    <row r="81" spans="2:65" s="1" customFormat="1" ht="6.95" customHeight="1" x14ac:dyDescent="0.2">
      <c r="B81" s="33"/>
      <c r="L81" s="33"/>
    </row>
    <row r="82" spans="2:65" s="1" customFormat="1" ht="12" customHeight="1" x14ac:dyDescent="0.2">
      <c r="B82" s="33"/>
      <c r="C82" s="27" t="s">
        <v>22</v>
      </c>
      <c r="F82" s="25" t="str">
        <f>F12</f>
        <v>Ostrava - Poruba</v>
      </c>
      <c r="I82" s="27" t="s">
        <v>24</v>
      </c>
      <c r="J82" s="50" t="str">
        <f>IF(J12="","",J12)</f>
        <v>20. 7. 2021</v>
      </c>
      <c r="L82" s="33"/>
    </row>
    <row r="83" spans="2:65" s="1" customFormat="1" ht="6.95" customHeight="1" x14ac:dyDescent="0.2">
      <c r="B83" s="33"/>
      <c r="L83" s="33"/>
    </row>
    <row r="84" spans="2:65" s="1" customFormat="1" ht="25.7" customHeight="1" x14ac:dyDescent="0.2">
      <c r="B84" s="33"/>
      <c r="C84" s="27" t="s">
        <v>28</v>
      </c>
      <c r="F84" s="25" t="str">
        <f>E15</f>
        <v>VŠB- TU Ostrava</v>
      </c>
      <c r="I84" s="27" t="s">
        <v>34</v>
      </c>
      <c r="J84" s="31" t="str">
        <f>E21</f>
        <v>Archi Bim Ostrava - Pustkovec</v>
      </c>
      <c r="L84" s="33"/>
    </row>
    <row r="85" spans="2:65" s="1" customFormat="1" ht="15.2" customHeight="1" x14ac:dyDescent="0.2">
      <c r="B85" s="33"/>
      <c r="C85" s="27" t="s">
        <v>32</v>
      </c>
      <c r="F85" s="25" t="str">
        <f>IF(E18="","",E18)</f>
        <v>Vyplň údaj</v>
      </c>
      <c r="I85" s="27" t="s">
        <v>37</v>
      </c>
      <c r="J85" s="31" t="str">
        <f>E24</f>
        <v>Anna Mužná</v>
      </c>
      <c r="L85" s="33"/>
    </row>
    <row r="86" spans="2:65" s="1" customFormat="1" ht="10.35" customHeight="1" x14ac:dyDescent="0.2">
      <c r="B86" s="33"/>
      <c r="L86" s="33"/>
    </row>
    <row r="87" spans="2:65" s="10" customFormat="1" ht="29.25" customHeight="1" x14ac:dyDescent="0.2">
      <c r="B87" s="112"/>
      <c r="C87" s="113" t="s">
        <v>143</v>
      </c>
      <c r="D87" s="114" t="s">
        <v>60</v>
      </c>
      <c r="E87" s="114" t="s">
        <v>56</v>
      </c>
      <c r="F87" s="114" t="s">
        <v>57</v>
      </c>
      <c r="G87" s="114" t="s">
        <v>144</v>
      </c>
      <c r="H87" s="114" t="s">
        <v>145</v>
      </c>
      <c r="I87" s="114" t="s">
        <v>146</v>
      </c>
      <c r="J87" s="114" t="s">
        <v>122</v>
      </c>
      <c r="K87" s="115" t="s">
        <v>147</v>
      </c>
      <c r="L87" s="112"/>
      <c r="M87" s="57" t="s">
        <v>3</v>
      </c>
      <c r="N87" s="58" t="s">
        <v>45</v>
      </c>
      <c r="O87" s="58" t="s">
        <v>148</v>
      </c>
      <c r="P87" s="58" t="s">
        <v>149</v>
      </c>
      <c r="Q87" s="58" t="s">
        <v>150</v>
      </c>
      <c r="R87" s="58" t="s">
        <v>151</v>
      </c>
      <c r="S87" s="58" t="s">
        <v>152</v>
      </c>
      <c r="T87" s="59" t="s">
        <v>153</v>
      </c>
    </row>
    <row r="88" spans="2:65" s="1" customFormat="1" ht="22.7" customHeight="1" x14ac:dyDescent="0.25">
      <c r="B88" s="33"/>
      <c r="C88" s="62" t="s">
        <v>154</v>
      </c>
      <c r="J88" s="116">
        <f>BK88</f>
        <v>0</v>
      </c>
      <c r="L88" s="33"/>
      <c r="M88" s="60"/>
      <c r="N88" s="51"/>
      <c r="O88" s="51"/>
      <c r="P88" s="117">
        <f>P89+P101+P103+P127+P155+P171+P175+P178+P187</f>
        <v>0</v>
      </c>
      <c r="Q88" s="51"/>
      <c r="R88" s="117">
        <f>R89+R101+R103+R127+R155+R171+R175+R178+R187</f>
        <v>0</v>
      </c>
      <c r="S88" s="51"/>
      <c r="T88" s="118">
        <f>T89+T101+T103+T127+T155+T171+T175+T178+T187</f>
        <v>0</v>
      </c>
      <c r="AT88" s="17" t="s">
        <v>74</v>
      </c>
      <c r="AU88" s="17" t="s">
        <v>123</v>
      </c>
      <c r="BK88" s="119">
        <f>BK89+BK101+BK103+BK127+BK155+BK171+BK175+BK178+BK187</f>
        <v>0</v>
      </c>
    </row>
    <row r="89" spans="2:65" s="11" customFormat="1" ht="26.1" customHeight="1" x14ac:dyDescent="0.2">
      <c r="B89" s="120"/>
      <c r="D89" s="121" t="s">
        <v>74</v>
      </c>
      <c r="E89" s="122" t="s">
        <v>639</v>
      </c>
      <c r="F89" s="122" t="s">
        <v>838</v>
      </c>
      <c r="I89" s="123"/>
      <c r="J89" s="124">
        <f>BK89</f>
        <v>0</v>
      </c>
      <c r="L89" s="120"/>
      <c r="M89" s="125"/>
      <c r="P89" s="126">
        <f>SUM(P90:P100)</f>
        <v>0</v>
      </c>
      <c r="R89" s="126">
        <f>SUM(R90:R100)</f>
        <v>0</v>
      </c>
      <c r="T89" s="127">
        <f>SUM(T90:T100)</f>
        <v>0</v>
      </c>
      <c r="AR89" s="121" t="s">
        <v>83</v>
      </c>
      <c r="AT89" s="128" t="s">
        <v>74</v>
      </c>
      <c r="AU89" s="128" t="s">
        <v>75</v>
      </c>
      <c r="AY89" s="121" t="s">
        <v>157</v>
      </c>
      <c r="BK89" s="129">
        <f>SUM(BK90:BK100)</f>
        <v>0</v>
      </c>
    </row>
    <row r="90" spans="2:65" s="1" customFormat="1" ht="24.2" customHeight="1" x14ac:dyDescent="0.2">
      <c r="B90" s="132"/>
      <c r="C90" s="133" t="s">
        <v>75</v>
      </c>
      <c r="D90" s="133" t="s">
        <v>161</v>
      </c>
      <c r="E90" s="134" t="s">
        <v>839</v>
      </c>
      <c r="F90" s="135" t="s">
        <v>840</v>
      </c>
      <c r="G90" s="136" t="s">
        <v>268</v>
      </c>
      <c r="H90" s="137">
        <v>0.2</v>
      </c>
      <c r="I90" s="138"/>
      <c r="J90" s="139">
        <f>ROUND(I90*H90,2)</f>
        <v>0</v>
      </c>
      <c r="K90" s="135" t="s">
        <v>841</v>
      </c>
      <c r="L90" s="33"/>
      <c r="M90" s="140" t="s">
        <v>3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160</v>
      </c>
      <c r="AT90" s="144" t="s">
        <v>161</v>
      </c>
      <c r="AU90" s="144" t="s">
        <v>83</v>
      </c>
      <c r="AY90" s="17" t="s">
        <v>157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83</v>
      </c>
      <c r="BK90" s="145">
        <f>ROUND(I90*H90,2)</f>
        <v>0</v>
      </c>
      <c r="BL90" s="17" t="s">
        <v>160</v>
      </c>
      <c r="BM90" s="144" t="s">
        <v>85</v>
      </c>
    </row>
    <row r="91" spans="2:65" s="1" customFormat="1" ht="19.5" x14ac:dyDescent="0.2">
      <c r="B91" s="33"/>
      <c r="D91" s="151" t="s">
        <v>842</v>
      </c>
      <c r="F91" s="189" t="s">
        <v>843</v>
      </c>
      <c r="I91" s="148"/>
      <c r="L91" s="33"/>
      <c r="M91" s="149"/>
      <c r="T91" s="54"/>
      <c r="AT91" s="17" t="s">
        <v>842</v>
      </c>
      <c r="AU91" s="17" t="s">
        <v>83</v>
      </c>
    </row>
    <row r="92" spans="2:65" s="1" customFormat="1" ht="24.2" customHeight="1" x14ac:dyDescent="0.2">
      <c r="B92" s="132"/>
      <c r="C92" s="133" t="s">
        <v>75</v>
      </c>
      <c r="D92" s="133" t="s">
        <v>161</v>
      </c>
      <c r="E92" s="134" t="s">
        <v>844</v>
      </c>
      <c r="F92" s="135" t="s">
        <v>845</v>
      </c>
      <c r="G92" s="136" t="s">
        <v>316</v>
      </c>
      <c r="H92" s="137">
        <v>7</v>
      </c>
      <c r="I92" s="138"/>
      <c r="J92" s="139">
        <f>ROUND(I92*H92,2)</f>
        <v>0</v>
      </c>
      <c r="K92" s="135" t="s">
        <v>841</v>
      </c>
      <c r="L92" s="33"/>
      <c r="M92" s="140" t="s">
        <v>3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160</v>
      </c>
      <c r="AT92" s="144" t="s">
        <v>161</v>
      </c>
      <c r="AU92" s="144" t="s">
        <v>83</v>
      </c>
      <c r="AY92" s="17" t="s">
        <v>157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7" t="s">
        <v>83</v>
      </c>
      <c r="BK92" s="145">
        <f>ROUND(I92*H92,2)</f>
        <v>0</v>
      </c>
      <c r="BL92" s="17" t="s">
        <v>160</v>
      </c>
      <c r="BM92" s="144" t="s">
        <v>160</v>
      </c>
    </row>
    <row r="93" spans="2:65" s="1" customFormat="1" ht="19.5" x14ac:dyDescent="0.2">
      <c r="B93" s="33"/>
      <c r="D93" s="151" t="s">
        <v>842</v>
      </c>
      <c r="F93" s="189" t="s">
        <v>846</v>
      </c>
      <c r="I93" s="148"/>
      <c r="L93" s="33"/>
      <c r="M93" s="149"/>
      <c r="T93" s="54"/>
      <c r="AT93" s="17" t="s">
        <v>842</v>
      </c>
      <c r="AU93" s="17" t="s">
        <v>83</v>
      </c>
    </row>
    <row r="94" spans="2:65" s="1" customFormat="1" ht="24.2" customHeight="1" x14ac:dyDescent="0.2">
      <c r="B94" s="132"/>
      <c r="C94" s="133" t="s">
        <v>75</v>
      </c>
      <c r="D94" s="133" t="s">
        <v>161</v>
      </c>
      <c r="E94" s="134" t="s">
        <v>847</v>
      </c>
      <c r="F94" s="135" t="s">
        <v>848</v>
      </c>
      <c r="G94" s="136" t="s">
        <v>316</v>
      </c>
      <c r="H94" s="137">
        <v>2.25</v>
      </c>
      <c r="I94" s="138"/>
      <c r="J94" s="139">
        <f>ROUND(I94*H94,2)</f>
        <v>0</v>
      </c>
      <c r="K94" s="135" t="s">
        <v>841</v>
      </c>
      <c r="L94" s="33"/>
      <c r="M94" s="140" t="s">
        <v>3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160</v>
      </c>
      <c r="AT94" s="144" t="s">
        <v>161</v>
      </c>
      <c r="AU94" s="144" t="s">
        <v>83</v>
      </c>
      <c r="AY94" s="17" t="s">
        <v>157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83</v>
      </c>
      <c r="BK94" s="145">
        <f>ROUND(I94*H94,2)</f>
        <v>0</v>
      </c>
      <c r="BL94" s="17" t="s">
        <v>160</v>
      </c>
      <c r="BM94" s="144" t="s">
        <v>158</v>
      </c>
    </row>
    <row r="95" spans="2:65" s="1" customFormat="1" ht="24.2" customHeight="1" x14ac:dyDescent="0.2">
      <c r="B95" s="132"/>
      <c r="C95" s="133" t="s">
        <v>75</v>
      </c>
      <c r="D95" s="133" t="s">
        <v>161</v>
      </c>
      <c r="E95" s="134" t="s">
        <v>849</v>
      </c>
      <c r="F95" s="135" t="s">
        <v>850</v>
      </c>
      <c r="G95" s="136" t="s">
        <v>316</v>
      </c>
      <c r="H95" s="137">
        <v>1</v>
      </c>
      <c r="I95" s="138"/>
      <c r="J95" s="139">
        <f>ROUND(I95*H95,2)</f>
        <v>0</v>
      </c>
      <c r="K95" s="135" t="s">
        <v>841</v>
      </c>
      <c r="L95" s="33"/>
      <c r="M95" s="140" t="s">
        <v>3</v>
      </c>
      <c r="N95" s="141" t="s">
        <v>46</v>
      </c>
      <c r="P95" s="142">
        <f>O95*H95</f>
        <v>0</v>
      </c>
      <c r="Q95" s="142">
        <v>0</v>
      </c>
      <c r="R95" s="142">
        <f>Q95*H95</f>
        <v>0</v>
      </c>
      <c r="S95" s="142">
        <v>0</v>
      </c>
      <c r="T95" s="143">
        <f>S95*H95</f>
        <v>0</v>
      </c>
      <c r="AR95" s="144" t="s">
        <v>160</v>
      </c>
      <c r="AT95" s="144" t="s">
        <v>161</v>
      </c>
      <c r="AU95" s="144" t="s">
        <v>83</v>
      </c>
      <c r="AY95" s="17" t="s">
        <v>157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7" t="s">
        <v>83</v>
      </c>
      <c r="BK95" s="145">
        <f>ROUND(I95*H95,2)</f>
        <v>0</v>
      </c>
      <c r="BL95" s="17" t="s">
        <v>160</v>
      </c>
      <c r="BM95" s="144" t="s">
        <v>193</v>
      </c>
    </row>
    <row r="96" spans="2:65" s="1" customFormat="1" ht="37.700000000000003" customHeight="1" x14ac:dyDescent="0.2">
      <c r="B96" s="132"/>
      <c r="C96" s="133" t="s">
        <v>75</v>
      </c>
      <c r="D96" s="133" t="s">
        <v>161</v>
      </c>
      <c r="E96" s="134" t="s">
        <v>851</v>
      </c>
      <c r="F96" s="135" t="s">
        <v>852</v>
      </c>
      <c r="G96" s="136" t="s">
        <v>201</v>
      </c>
      <c r="H96" s="137">
        <v>2</v>
      </c>
      <c r="I96" s="138"/>
      <c r="J96" s="139">
        <f>ROUND(I96*H96,2)</f>
        <v>0</v>
      </c>
      <c r="K96" s="135" t="s">
        <v>841</v>
      </c>
      <c r="L96" s="33"/>
      <c r="M96" s="140" t="s">
        <v>3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160</v>
      </c>
      <c r="AT96" s="144" t="s">
        <v>161</v>
      </c>
      <c r="AU96" s="144" t="s">
        <v>83</v>
      </c>
      <c r="AY96" s="17" t="s">
        <v>157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7" t="s">
        <v>83</v>
      </c>
      <c r="BK96" s="145">
        <f>ROUND(I96*H96,2)</f>
        <v>0</v>
      </c>
      <c r="BL96" s="17" t="s">
        <v>160</v>
      </c>
      <c r="BM96" s="144" t="s">
        <v>204</v>
      </c>
    </row>
    <row r="97" spans="2:65" s="1" customFormat="1" ht="19.5" x14ac:dyDescent="0.2">
      <c r="B97" s="33"/>
      <c r="D97" s="151" t="s">
        <v>842</v>
      </c>
      <c r="F97" s="189" t="s">
        <v>853</v>
      </c>
      <c r="I97" s="148"/>
      <c r="L97" s="33"/>
      <c r="M97" s="149"/>
      <c r="T97" s="54"/>
      <c r="AT97" s="17" t="s">
        <v>842</v>
      </c>
      <c r="AU97" s="17" t="s">
        <v>83</v>
      </c>
    </row>
    <row r="98" spans="2:65" s="1" customFormat="1" ht="24.2" customHeight="1" x14ac:dyDescent="0.2">
      <c r="B98" s="132"/>
      <c r="C98" s="133" t="s">
        <v>75</v>
      </c>
      <c r="D98" s="133" t="s">
        <v>161</v>
      </c>
      <c r="E98" s="134" t="s">
        <v>854</v>
      </c>
      <c r="F98" s="135" t="s">
        <v>855</v>
      </c>
      <c r="G98" s="136" t="s">
        <v>316</v>
      </c>
      <c r="H98" s="137">
        <v>7</v>
      </c>
      <c r="I98" s="138"/>
      <c r="J98" s="139">
        <f>ROUND(I98*H98,2)</f>
        <v>0</v>
      </c>
      <c r="K98" s="135" t="s">
        <v>841</v>
      </c>
      <c r="L98" s="33"/>
      <c r="M98" s="140" t="s">
        <v>3</v>
      </c>
      <c r="N98" s="141" t="s">
        <v>46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160</v>
      </c>
      <c r="AT98" s="144" t="s">
        <v>161</v>
      </c>
      <c r="AU98" s="144" t="s">
        <v>83</v>
      </c>
      <c r="AY98" s="17" t="s">
        <v>157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7" t="s">
        <v>83</v>
      </c>
      <c r="BK98" s="145">
        <f>ROUND(I98*H98,2)</f>
        <v>0</v>
      </c>
      <c r="BL98" s="17" t="s">
        <v>160</v>
      </c>
      <c r="BM98" s="144" t="s">
        <v>215</v>
      </c>
    </row>
    <row r="99" spans="2:65" s="1" customFormat="1" ht="33" customHeight="1" x14ac:dyDescent="0.2">
      <c r="B99" s="132"/>
      <c r="C99" s="133" t="s">
        <v>75</v>
      </c>
      <c r="D99" s="133" t="s">
        <v>161</v>
      </c>
      <c r="E99" s="134" t="s">
        <v>856</v>
      </c>
      <c r="F99" s="135" t="s">
        <v>857</v>
      </c>
      <c r="G99" s="136" t="s">
        <v>164</v>
      </c>
      <c r="H99" s="137">
        <v>1.6</v>
      </c>
      <c r="I99" s="138"/>
      <c r="J99" s="139">
        <f>ROUND(I99*H99,2)</f>
        <v>0</v>
      </c>
      <c r="K99" s="135" t="s">
        <v>841</v>
      </c>
      <c r="L99" s="33"/>
      <c r="M99" s="140" t="s">
        <v>3</v>
      </c>
      <c r="N99" s="141" t="s">
        <v>46</v>
      </c>
      <c r="P99" s="142">
        <f>O99*H99</f>
        <v>0</v>
      </c>
      <c r="Q99" s="142">
        <v>0</v>
      </c>
      <c r="R99" s="142">
        <f>Q99*H99</f>
        <v>0</v>
      </c>
      <c r="S99" s="142">
        <v>0</v>
      </c>
      <c r="T99" s="143">
        <f>S99*H99</f>
        <v>0</v>
      </c>
      <c r="AR99" s="144" t="s">
        <v>160</v>
      </c>
      <c r="AT99" s="144" t="s">
        <v>161</v>
      </c>
      <c r="AU99" s="144" t="s">
        <v>83</v>
      </c>
      <c r="AY99" s="17" t="s">
        <v>157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7" t="s">
        <v>83</v>
      </c>
      <c r="BK99" s="145">
        <f>ROUND(I99*H99,2)</f>
        <v>0</v>
      </c>
      <c r="BL99" s="17" t="s">
        <v>160</v>
      </c>
      <c r="BM99" s="144" t="s">
        <v>227</v>
      </c>
    </row>
    <row r="100" spans="2:65" s="1" customFormat="1" ht="19.5" x14ac:dyDescent="0.2">
      <c r="B100" s="33"/>
      <c r="D100" s="151" t="s">
        <v>842</v>
      </c>
      <c r="F100" s="189" t="s">
        <v>858</v>
      </c>
      <c r="I100" s="148"/>
      <c r="L100" s="33"/>
      <c r="M100" s="149"/>
      <c r="T100" s="54"/>
      <c r="AT100" s="17" t="s">
        <v>842</v>
      </c>
      <c r="AU100" s="17" t="s">
        <v>83</v>
      </c>
    </row>
    <row r="101" spans="2:65" s="11" customFormat="1" ht="26.1" customHeight="1" x14ac:dyDescent="0.2">
      <c r="B101" s="120"/>
      <c r="D101" s="121" t="s">
        <v>74</v>
      </c>
      <c r="E101" s="122" t="s">
        <v>362</v>
      </c>
      <c r="F101" s="122" t="s">
        <v>363</v>
      </c>
      <c r="I101" s="123"/>
      <c r="J101" s="124">
        <f>BK101</f>
        <v>0</v>
      </c>
      <c r="L101" s="120"/>
      <c r="M101" s="125"/>
      <c r="P101" s="126">
        <f>P102</f>
        <v>0</v>
      </c>
      <c r="R101" s="126">
        <f>R102</f>
        <v>0</v>
      </c>
      <c r="T101" s="127">
        <f>T102</f>
        <v>0</v>
      </c>
      <c r="AR101" s="121" t="s">
        <v>85</v>
      </c>
      <c r="AT101" s="128" t="s">
        <v>74</v>
      </c>
      <c r="AU101" s="128" t="s">
        <v>75</v>
      </c>
      <c r="AY101" s="121" t="s">
        <v>157</v>
      </c>
      <c r="BK101" s="129">
        <f>BK102</f>
        <v>0</v>
      </c>
    </row>
    <row r="102" spans="2:65" s="1" customFormat="1" ht="16.5" customHeight="1" x14ac:dyDescent="0.2">
      <c r="B102" s="132"/>
      <c r="C102" s="133" t="s">
        <v>75</v>
      </c>
      <c r="D102" s="133" t="s">
        <v>161</v>
      </c>
      <c r="E102" s="134" t="s">
        <v>859</v>
      </c>
      <c r="F102" s="135" t="s">
        <v>860</v>
      </c>
      <c r="G102" s="136" t="s">
        <v>201</v>
      </c>
      <c r="H102" s="137">
        <v>4</v>
      </c>
      <c r="I102" s="138"/>
      <c r="J102" s="139">
        <f>ROUND(I102*H102,2)</f>
        <v>0</v>
      </c>
      <c r="K102" s="135" t="s">
        <v>841</v>
      </c>
      <c r="L102" s="33"/>
      <c r="M102" s="140" t="s">
        <v>3</v>
      </c>
      <c r="N102" s="141" t="s">
        <v>46</v>
      </c>
      <c r="P102" s="142">
        <f>O102*H102</f>
        <v>0</v>
      </c>
      <c r="Q102" s="142">
        <v>0</v>
      </c>
      <c r="R102" s="142">
        <f>Q102*H102</f>
        <v>0</v>
      </c>
      <c r="S102" s="142">
        <v>0</v>
      </c>
      <c r="T102" s="143">
        <f>S102*H102</f>
        <v>0</v>
      </c>
      <c r="AR102" s="144" t="s">
        <v>238</v>
      </c>
      <c r="AT102" s="144" t="s">
        <v>161</v>
      </c>
      <c r="AU102" s="144" t="s">
        <v>83</v>
      </c>
      <c r="AY102" s="17" t="s">
        <v>157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7" t="s">
        <v>83</v>
      </c>
      <c r="BK102" s="145">
        <f>ROUND(I102*H102,2)</f>
        <v>0</v>
      </c>
      <c r="BL102" s="17" t="s">
        <v>238</v>
      </c>
      <c r="BM102" s="144" t="s">
        <v>238</v>
      </c>
    </row>
    <row r="103" spans="2:65" s="11" customFormat="1" ht="26.1" customHeight="1" x14ac:dyDescent="0.2">
      <c r="B103" s="120"/>
      <c r="D103" s="121" t="s">
        <v>74</v>
      </c>
      <c r="E103" s="122" t="s">
        <v>861</v>
      </c>
      <c r="F103" s="122" t="s">
        <v>862</v>
      </c>
      <c r="I103" s="123"/>
      <c r="J103" s="124">
        <f>BK103</f>
        <v>0</v>
      </c>
      <c r="L103" s="120"/>
      <c r="M103" s="125"/>
      <c r="P103" s="126">
        <f>SUM(P104:P126)</f>
        <v>0</v>
      </c>
      <c r="R103" s="126">
        <f>SUM(R104:R126)</f>
        <v>0</v>
      </c>
      <c r="T103" s="127">
        <f>SUM(T104:T126)</f>
        <v>0</v>
      </c>
      <c r="AR103" s="121" t="s">
        <v>85</v>
      </c>
      <c r="AT103" s="128" t="s">
        <v>74</v>
      </c>
      <c r="AU103" s="128" t="s">
        <v>75</v>
      </c>
      <c r="AY103" s="121" t="s">
        <v>157</v>
      </c>
      <c r="BK103" s="129">
        <f>SUM(BK104:BK126)</f>
        <v>0</v>
      </c>
    </row>
    <row r="104" spans="2:65" s="1" customFormat="1" ht="33" customHeight="1" x14ac:dyDescent="0.2">
      <c r="B104" s="132"/>
      <c r="C104" s="133" t="s">
        <v>75</v>
      </c>
      <c r="D104" s="133" t="s">
        <v>161</v>
      </c>
      <c r="E104" s="134" t="s">
        <v>863</v>
      </c>
      <c r="F104" s="135" t="s">
        <v>864</v>
      </c>
      <c r="G104" s="136" t="s">
        <v>316</v>
      </c>
      <c r="H104" s="137">
        <v>188</v>
      </c>
      <c r="I104" s="138"/>
      <c r="J104" s="139">
        <f>ROUND(I104*H104,2)</f>
        <v>0</v>
      </c>
      <c r="K104" s="135" t="s">
        <v>841</v>
      </c>
      <c r="L104" s="33"/>
      <c r="M104" s="140" t="s">
        <v>3</v>
      </c>
      <c r="N104" s="141" t="s">
        <v>46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238</v>
      </c>
      <c r="AT104" s="144" t="s">
        <v>161</v>
      </c>
      <c r="AU104" s="144" t="s">
        <v>83</v>
      </c>
      <c r="AY104" s="17" t="s">
        <v>157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7" t="s">
        <v>83</v>
      </c>
      <c r="BK104" s="145">
        <f>ROUND(I104*H104,2)</f>
        <v>0</v>
      </c>
      <c r="BL104" s="17" t="s">
        <v>238</v>
      </c>
      <c r="BM104" s="144" t="s">
        <v>248</v>
      </c>
    </row>
    <row r="105" spans="2:65" s="1" customFormat="1" ht="19.5" x14ac:dyDescent="0.2">
      <c r="B105" s="33"/>
      <c r="D105" s="151" t="s">
        <v>842</v>
      </c>
      <c r="F105" s="189" t="s">
        <v>865</v>
      </c>
      <c r="I105" s="148"/>
      <c r="L105" s="33"/>
      <c r="M105" s="149"/>
      <c r="T105" s="54"/>
      <c r="AT105" s="17" t="s">
        <v>842</v>
      </c>
      <c r="AU105" s="17" t="s">
        <v>83</v>
      </c>
    </row>
    <row r="106" spans="2:65" s="1" customFormat="1" ht="24.2" customHeight="1" x14ac:dyDescent="0.2">
      <c r="B106" s="132"/>
      <c r="C106" s="133" t="s">
        <v>75</v>
      </c>
      <c r="D106" s="133" t="s">
        <v>161</v>
      </c>
      <c r="E106" s="134" t="s">
        <v>866</v>
      </c>
      <c r="F106" s="135" t="s">
        <v>867</v>
      </c>
      <c r="G106" s="136" t="s">
        <v>201</v>
      </c>
      <c r="H106" s="137">
        <v>1</v>
      </c>
      <c r="I106" s="138"/>
      <c r="J106" s="139">
        <f>ROUND(I106*H106,2)</f>
        <v>0</v>
      </c>
      <c r="K106" s="135" t="s">
        <v>841</v>
      </c>
      <c r="L106" s="33"/>
      <c r="M106" s="140" t="s">
        <v>3</v>
      </c>
      <c r="N106" s="141" t="s">
        <v>46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238</v>
      </c>
      <c r="AT106" s="144" t="s">
        <v>161</v>
      </c>
      <c r="AU106" s="144" t="s">
        <v>83</v>
      </c>
      <c r="AY106" s="17" t="s">
        <v>157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7" t="s">
        <v>83</v>
      </c>
      <c r="BK106" s="145">
        <f>ROUND(I106*H106,2)</f>
        <v>0</v>
      </c>
      <c r="BL106" s="17" t="s">
        <v>238</v>
      </c>
      <c r="BM106" s="144" t="s">
        <v>259</v>
      </c>
    </row>
    <row r="107" spans="2:65" s="1" customFormat="1" ht="24.2" customHeight="1" x14ac:dyDescent="0.2">
      <c r="B107" s="132"/>
      <c r="C107" s="133" t="s">
        <v>75</v>
      </c>
      <c r="D107" s="133" t="s">
        <v>161</v>
      </c>
      <c r="E107" s="134" t="s">
        <v>868</v>
      </c>
      <c r="F107" s="135" t="s">
        <v>869</v>
      </c>
      <c r="G107" s="136" t="s">
        <v>201</v>
      </c>
      <c r="H107" s="137">
        <v>2</v>
      </c>
      <c r="I107" s="138"/>
      <c r="J107" s="139">
        <f>ROUND(I107*H107,2)</f>
        <v>0</v>
      </c>
      <c r="K107" s="135" t="s">
        <v>841</v>
      </c>
      <c r="L107" s="33"/>
      <c r="M107" s="140" t="s">
        <v>3</v>
      </c>
      <c r="N107" s="141" t="s">
        <v>46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238</v>
      </c>
      <c r="AT107" s="144" t="s">
        <v>161</v>
      </c>
      <c r="AU107" s="144" t="s">
        <v>83</v>
      </c>
      <c r="AY107" s="17" t="s">
        <v>157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7" t="s">
        <v>83</v>
      </c>
      <c r="BK107" s="145">
        <f>ROUND(I107*H107,2)</f>
        <v>0</v>
      </c>
      <c r="BL107" s="17" t="s">
        <v>238</v>
      </c>
      <c r="BM107" s="144" t="s">
        <v>272</v>
      </c>
    </row>
    <row r="108" spans="2:65" s="1" customFormat="1" ht="24.2" customHeight="1" x14ac:dyDescent="0.2">
      <c r="B108" s="132"/>
      <c r="C108" s="133" t="s">
        <v>75</v>
      </c>
      <c r="D108" s="133" t="s">
        <v>161</v>
      </c>
      <c r="E108" s="134" t="s">
        <v>870</v>
      </c>
      <c r="F108" s="135" t="s">
        <v>871</v>
      </c>
      <c r="G108" s="136" t="s">
        <v>201</v>
      </c>
      <c r="H108" s="137">
        <v>1</v>
      </c>
      <c r="I108" s="138"/>
      <c r="J108" s="139">
        <f>ROUND(I108*H108,2)</f>
        <v>0</v>
      </c>
      <c r="K108" s="135" t="s">
        <v>841</v>
      </c>
      <c r="L108" s="33"/>
      <c r="M108" s="140" t="s">
        <v>3</v>
      </c>
      <c r="N108" s="141" t="s">
        <v>46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238</v>
      </c>
      <c r="AT108" s="144" t="s">
        <v>161</v>
      </c>
      <c r="AU108" s="144" t="s">
        <v>83</v>
      </c>
      <c r="AY108" s="17" t="s">
        <v>157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7" t="s">
        <v>83</v>
      </c>
      <c r="BK108" s="145">
        <f>ROUND(I108*H108,2)</f>
        <v>0</v>
      </c>
      <c r="BL108" s="17" t="s">
        <v>238</v>
      </c>
      <c r="BM108" s="144" t="s">
        <v>285</v>
      </c>
    </row>
    <row r="109" spans="2:65" s="1" customFormat="1" ht="24.2" customHeight="1" x14ac:dyDescent="0.2">
      <c r="B109" s="132"/>
      <c r="C109" s="133" t="s">
        <v>75</v>
      </c>
      <c r="D109" s="133" t="s">
        <v>161</v>
      </c>
      <c r="E109" s="134" t="s">
        <v>872</v>
      </c>
      <c r="F109" s="135" t="s">
        <v>873</v>
      </c>
      <c r="G109" s="136" t="s">
        <v>316</v>
      </c>
      <c r="H109" s="137">
        <v>3.5</v>
      </c>
      <c r="I109" s="138"/>
      <c r="J109" s="139">
        <f>ROUND(I109*H109,2)</f>
        <v>0</v>
      </c>
      <c r="K109" s="135" t="s">
        <v>841</v>
      </c>
      <c r="L109" s="33"/>
      <c r="M109" s="140" t="s">
        <v>3</v>
      </c>
      <c r="N109" s="141" t="s">
        <v>46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238</v>
      </c>
      <c r="AT109" s="144" t="s">
        <v>161</v>
      </c>
      <c r="AU109" s="144" t="s">
        <v>83</v>
      </c>
      <c r="AY109" s="17" t="s">
        <v>157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7" t="s">
        <v>83</v>
      </c>
      <c r="BK109" s="145">
        <f>ROUND(I109*H109,2)</f>
        <v>0</v>
      </c>
      <c r="BL109" s="17" t="s">
        <v>238</v>
      </c>
      <c r="BM109" s="144" t="s">
        <v>299</v>
      </c>
    </row>
    <row r="110" spans="2:65" s="1" customFormat="1" ht="19.5" x14ac:dyDescent="0.2">
      <c r="B110" s="33"/>
      <c r="D110" s="151" t="s">
        <v>842</v>
      </c>
      <c r="F110" s="189" t="s">
        <v>874</v>
      </c>
      <c r="I110" s="148"/>
      <c r="L110" s="33"/>
      <c r="M110" s="149"/>
      <c r="T110" s="54"/>
      <c r="AT110" s="17" t="s">
        <v>842</v>
      </c>
      <c r="AU110" s="17" t="s">
        <v>83</v>
      </c>
    </row>
    <row r="111" spans="2:65" s="1" customFormat="1" ht="24.2" customHeight="1" x14ac:dyDescent="0.2">
      <c r="B111" s="132"/>
      <c r="C111" s="133" t="s">
        <v>75</v>
      </c>
      <c r="D111" s="133" t="s">
        <v>161</v>
      </c>
      <c r="E111" s="134" t="s">
        <v>875</v>
      </c>
      <c r="F111" s="135" t="s">
        <v>876</v>
      </c>
      <c r="G111" s="136" t="s">
        <v>316</v>
      </c>
      <c r="H111" s="137">
        <v>44</v>
      </c>
      <c r="I111" s="138"/>
      <c r="J111" s="139">
        <f>ROUND(I111*H111,2)</f>
        <v>0</v>
      </c>
      <c r="K111" s="135" t="s">
        <v>841</v>
      </c>
      <c r="L111" s="33"/>
      <c r="M111" s="140" t="s">
        <v>3</v>
      </c>
      <c r="N111" s="141" t="s">
        <v>46</v>
      </c>
      <c r="P111" s="142">
        <f>O111*H111</f>
        <v>0</v>
      </c>
      <c r="Q111" s="142">
        <v>0</v>
      </c>
      <c r="R111" s="142">
        <f>Q111*H111</f>
        <v>0</v>
      </c>
      <c r="S111" s="142">
        <v>0</v>
      </c>
      <c r="T111" s="143">
        <f>S111*H111</f>
        <v>0</v>
      </c>
      <c r="AR111" s="144" t="s">
        <v>238</v>
      </c>
      <c r="AT111" s="144" t="s">
        <v>161</v>
      </c>
      <c r="AU111" s="144" t="s">
        <v>83</v>
      </c>
      <c r="AY111" s="17" t="s">
        <v>157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7" t="s">
        <v>83</v>
      </c>
      <c r="BK111" s="145">
        <f>ROUND(I111*H111,2)</f>
        <v>0</v>
      </c>
      <c r="BL111" s="17" t="s">
        <v>238</v>
      </c>
      <c r="BM111" s="144" t="s">
        <v>313</v>
      </c>
    </row>
    <row r="112" spans="2:65" s="1" customFormat="1" ht="19.5" x14ac:dyDescent="0.2">
      <c r="B112" s="33"/>
      <c r="D112" s="151" t="s">
        <v>842</v>
      </c>
      <c r="F112" s="189" t="s">
        <v>877</v>
      </c>
      <c r="I112" s="148"/>
      <c r="L112" s="33"/>
      <c r="M112" s="149"/>
      <c r="T112" s="54"/>
      <c r="AT112" s="17" t="s">
        <v>842</v>
      </c>
      <c r="AU112" s="17" t="s">
        <v>83</v>
      </c>
    </row>
    <row r="113" spans="2:65" s="1" customFormat="1" ht="24.2" customHeight="1" x14ac:dyDescent="0.2">
      <c r="B113" s="132"/>
      <c r="C113" s="133" t="s">
        <v>75</v>
      </c>
      <c r="D113" s="133" t="s">
        <v>161</v>
      </c>
      <c r="E113" s="134" t="s">
        <v>878</v>
      </c>
      <c r="F113" s="135" t="s">
        <v>879</v>
      </c>
      <c r="G113" s="136" t="s">
        <v>316</v>
      </c>
      <c r="H113" s="137">
        <v>13</v>
      </c>
      <c r="I113" s="138"/>
      <c r="J113" s="139">
        <f>ROUND(I113*H113,2)</f>
        <v>0</v>
      </c>
      <c r="K113" s="135" t="s">
        <v>841</v>
      </c>
      <c r="L113" s="33"/>
      <c r="M113" s="140" t="s">
        <v>3</v>
      </c>
      <c r="N113" s="141" t="s">
        <v>46</v>
      </c>
      <c r="P113" s="142">
        <f>O113*H113</f>
        <v>0</v>
      </c>
      <c r="Q113" s="142">
        <v>0</v>
      </c>
      <c r="R113" s="142">
        <f>Q113*H113</f>
        <v>0</v>
      </c>
      <c r="S113" s="142">
        <v>0</v>
      </c>
      <c r="T113" s="143">
        <f>S113*H113</f>
        <v>0</v>
      </c>
      <c r="AR113" s="144" t="s">
        <v>238</v>
      </c>
      <c r="AT113" s="144" t="s">
        <v>161</v>
      </c>
      <c r="AU113" s="144" t="s">
        <v>83</v>
      </c>
      <c r="AY113" s="17" t="s">
        <v>157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7" t="s">
        <v>83</v>
      </c>
      <c r="BK113" s="145">
        <f>ROUND(I113*H113,2)</f>
        <v>0</v>
      </c>
      <c r="BL113" s="17" t="s">
        <v>238</v>
      </c>
      <c r="BM113" s="144" t="s">
        <v>328</v>
      </c>
    </row>
    <row r="114" spans="2:65" s="1" customFormat="1" ht="19.5" x14ac:dyDescent="0.2">
      <c r="B114" s="33"/>
      <c r="D114" s="151" t="s">
        <v>842</v>
      </c>
      <c r="F114" s="189" t="s">
        <v>877</v>
      </c>
      <c r="I114" s="148"/>
      <c r="L114" s="33"/>
      <c r="M114" s="149"/>
      <c r="T114" s="54"/>
      <c r="AT114" s="17" t="s">
        <v>842</v>
      </c>
      <c r="AU114" s="17" t="s">
        <v>83</v>
      </c>
    </row>
    <row r="115" spans="2:65" s="12" customFormat="1" x14ac:dyDescent="0.2">
      <c r="B115" s="150"/>
      <c r="D115" s="151" t="s">
        <v>169</v>
      </c>
      <c r="E115" s="152" t="s">
        <v>3</v>
      </c>
      <c r="F115" s="153" t="s">
        <v>880</v>
      </c>
      <c r="H115" s="152" t="s">
        <v>3</v>
      </c>
      <c r="I115" s="154"/>
      <c r="L115" s="150"/>
      <c r="M115" s="155"/>
      <c r="T115" s="156"/>
      <c r="AT115" s="152" t="s">
        <v>169</v>
      </c>
      <c r="AU115" s="152" t="s">
        <v>83</v>
      </c>
      <c r="AV115" s="12" t="s">
        <v>83</v>
      </c>
      <c r="AW115" s="12" t="s">
        <v>36</v>
      </c>
      <c r="AX115" s="12" t="s">
        <v>75</v>
      </c>
      <c r="AY115" s="152" t="s">
        <v>157</v>
      </c>
    </row>
    <row r="116" spans="2:65" s="12" customFormat="1" x14ac:dyDescent="0.2">
      <c r="B116" s="150"/>
      <c r="D116" s="151" t="s">
        <v>169</v>
      </c>
      <c r="E116" s="152" t="s">
        <v>3</v>
      </c>
      <c r="F116" s="153" t="s">
        <v>881</v>
      </c>
      <c r="H116" s="152" t="s">
        <v>3</v>
      </c>
      <c r="I116" s="154"/>
      <c r="L116" s="150"/>
      <c r="M116" s="155"/>
      <c r="T116" s="156"/>
      <c r="AT116" s="152" t="s">
        <v>169</v>
      </c>
      <c r="AU116" s="152" t="s">
        <v>83</v>
      </c>
      <c r="AV116" s="12" t="s">
        <v>83</v>
      </c>
      <c r="AW116" s="12" t="s">
        <v>36</v>
      </c>
      <c r="AX116" s="12" t="s">
        <v>75</v>
      </c>
      <c r="AY116" s="152" t="s">
        <v>157</v>
      </c>
    </row>
    <row r="117" spans="2:65" s="12" customFormat="1" x14ac:dyDescent="0.2">
      <c r="B117" s="150"/>
      <c r="D117" s="151" t="s">
        <v>169</v>
      </c>
      <c r="E117" s="152" t="s">
        <v>3</v>
      </c>
      <c r="F117" s="153" t="s">
        <v>882</v>
      </c>
      <c r="H117" s="152" t="s">
        <v>3</v>
      </c>
      <c r="I117" s="154"/>
      <c r="L117" s="150"/>
      <c r="M117" s="155"/>
      <c r="T117" s="156"/>
      <c r="AT117" s="152" t="s">
        <v>169</v>
      </c>
      <c r="AU117" s="152" t="s">
        <v>83</v>
      </c>
      <c r="AV117" s="12" t="s">
        <v>83</v>
      </c>
      <c r="AW117" s="12" t="s">
        <v>36</v>
      </c>
      <c r="AX117" s="12" t="s">
        <v>75</v>
      </c>
      <c r="AY117" s="152" t="s">
        <v>157</v>
      </c>
    </row>
    <row r="118" spans="2:65" s="13" customFormat="1" x14ac:dyDescent="0.2">
      <c r="B118" s="157"/>
      <c r="D118" s="151" t="s">
        <v>169</v>
      </c>
      <c r="E118" s="158" t="s">
        <v>3</v>
      </c>
      <c r="F118" s="159" t="s">
        <v>883</v>
      </c>
      <c r="H118" s="160">
        <v>13</v>
      </c>
      <c r="I118" s="161"/>
      <c r="L118" s="157"/>
      <c r="M118" s="162"/>
      <c r="T118" s="163"/>
      <c r="AT118" s="158" t="s">
        <v>169</v>
      </c>
      <c r="AU118" s="158" t="s">
        <v>83</v>
      </c>
      <c r="AV118" s="13" t="s">
        <v>85</v>
      </c>
      <c r="AW118" s="13" t="s">
        <v>36</v>
      </c>
      <c r="AX118" s="13" t="s">
        <v>75</v>
      </c>
      <c r="AY118" s="158" t="s">
        <v>157</v>
      </c>
    </row>
    <row r="119" spans="2:65" s="14" customFormat="1" x14ac:dyDescent="0.2">
      <c r="B119" s="164"/>
      <c r="D119" s="151" t="s">
        <v>169</v>
      </c>
      <c r="E119" s="165" t="s">
        <v>3</v>
      </c>
      <c r="F119" s="166" t="s">
        <v>176</v>
      </c>
      <c r="H119" s="167">
        <v>13</v>
      </c>
      <c r="I119" s="168"/>
      <c r="L119" s="164"/>
      <c r="M119" s="169"/>
      <c r="T119" s="170"/>
      <c r="AT119" s="165" t="s">
        <v>169</v>
      </c>
      <c r="AU119" s="165" t="s">
        <v>83</v>
      </c>
      <c r="AV119" s="14" t="s">
        <v>160</v>
      </c>
      <c r="AW119" s="14" t="s">
        <v>36</v>
      </c>
      <c r="AX119" s="14" t="s">
        <v>83</v>
      </c>
      <c r="AY119" s="165" t="s">
        <v>157</v>
      </c>
    </row>
    <row r="120" spans="2:65" s="1" customFormat="1" ht="24.2" customHeight="1" x14ac:dyDescent="0.2">
      <c r="B120" s="132"/>
      <c r="C120" s="133" t="s">
        <v>75</v>
      </c>
      <c r="D120" s="133" t="s">
        <v>161</v>
      </c>
      <c r="E120" s="134" t="s">
        <v>884</v>
      </c>
      <c r="F120" s="135" t="s">
        <v>885</v>
      </c>
      <c r="G120" s="136" t="s">
        <v>316</v>
      </c>
      <c r="H120" s="137">
        <v>2.5</v>
      </c>
      <c r="I120" s="138"/>
      <c r="J120" s="139">
        <f>ROUND(I120*H120,2)</f>
        <v>0</v>
      </c>
      <c r="K120" s="135" t="s">
        <v>841</v>
      </c>
      <c r="L120" s="33"/>
      <c r="M120" s="140" t="s">
        <v>3</v>
      </c>
      <c r="N120" s="141" t="s">
        <v>46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238</v>
      </c>
      <c r="AT120" s="144" t="s">
        <v>161</v>
      </c>
      <c r="AU120" s="144" t="s">
        <v>83</v>
      </c>
      <c r="AY120" s="17" t="s">
        <v>157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7" t="s">
        <v>83</v>
      </c>
      <c r="BK120" s="145">
        <f>ROUND(I120*H120,2)</f>
        <v>0</v>
      </c>
      <c r="BL120" s="17" t="s">
        <v>238</v>
      </c>
      <c r="BM120" s="144" t="s">
        <v>339</v>
      </c>
    </row>
    <row r="121" spans="2:65" s="1" customFormat="1" ht="19.5" x14ac:dyDescent="0.2">
      <c r="B121" s="33"/>
      <c r="D121" s="151" t="s">
        <v>842</v>
      </c>
      <c r="F121" s="189" t="s">
        <v>877</v>
      </c>
      <c r="I121" s="148"/>
      <c r="L121" s="33"/>
      <c r="M121" s="149"/>
      <c r="T121" s="54"/>
      <c r="AT121" s="17" t="s">
        <v>842</v>
      </c>
      <c r="AU121" s="17" t="s">
        <v>83</v>
      </c>
    </row>
    <row r="122" spans="2:65" s="1" customFormat="1" ht="21.75" customHeight="1" x14ac:dyDescent="0.2">
      <c r="B122" s="132"/>
      <c r="C122" s="133" t="s">
        <v>75</v>
      </c>
      <c r="D122" s="133" t="s">
        <v>161</v>
      </c>
      <c r="E122" s="134" t="s">
        <v>886</v>
      </c>
      <c r="F122" s="135" t="s">
        <v>887</v>
      </c>
      <c r="G122" s="136" t="s">
        <v>316</v>
      </c>
      <c r="H122" s="137">
        <v>109.5</v>
      </c>
      <c r="I122" s="138"/>
      <c r="J122" s="139">
        <f>ROUND(I122*H122,2)</f>
        <v>0</v>
      </c>
      <c r="K122" s="135" t="s">
        <v>888</v>
      </c>
      <c r="L122" s="33"/>
      <c r="M122" s="140" t="s">
        <v>3</v>
      </c>
      <c r="N122" s="141" t="s">
        <v>46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238</v>
      </c>
      <c r="AT122" s="144" t="s">
        <v>161</v>
      </c>
      <c r="AU122" s="144" t="s">
        <v>83</v>
      </c>
      <c r="AY122" s="17" t="s">
        <v>157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7" t="s">
        <v>83</v>
      </c>
      <c r="BK122" s="145">
        <f>ROUND(I122*H122,2)</f>
        <v>0</v>
      </c>
      <c r="BL122" s="17" t="s">
        <v>238</v>
      </c>
      <c r="BM122" s="144" t="s">
        <v>356</v>
      </c>
    </row>
    <row r="123" spans="2:65" s="1" customFormat="1" ht="21.75" customHeight="1" x14ac:dyDescent="0.2">
      <c r="B123" s="132"/>
      <c r="C123" s="133" t="s">
        <v>75</v>
      </c>
      <c r="D123" s="133" t="s">
        <v>161</v>
      </c>
      <c r="E123" s="134" t="s">
        <v>889</v>
      </c>
      <c r="F123" s="135" t="s">
        <v>890</v>
      </c>
      <c r="G123" s="136" t="s">
        <v>316</v>
      </c>
      <c r="H123" s="137">
        <v>17</v>
      </c>
      <c r="I123" s="138"/>
      <c r="J123" s="139">
        <f>ROUND(I123*H123,2)</f>
        <v>0</v>
      </c>
      <c r="K123" s="135" t="s">
        <v>888</v>
      </c>
      <c r="L123" s="33"/>
      <c r="M123" s="140" t="s">
        <v>3</v>
      </c>
      <c r="N123" s="141" t="s">
        <v>46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238</v>
      </c>
      <c r="AT123" s="144" t="s">
        <v>161</v>
      </c>
      <c r="AU123" s="144" t="s">
        <v>83</v>
      </c>
      <c r="AY123" s="17" t="s">
        <v>157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83</v>
      </c>
      <c r="BK123" s="145">
        <f>ROUND(I123*H123,2)</f>
        <v>0</v>
      </c>
      <c r="BL123" s="17" t="s">
        <v>238</v>
      </c>
      <c r="BM123" s="144" t="s">
        <v>370</v>
      </c>
    </row>
    <row r="124" spans="2:65" s="1" customFormat="1" ht="16.5" customHeight="1" x14ac:dyDescent="0.2">
      <c r="B124" s="132"/>
      <c r="C124" s="133" t="s">
        <v>75</v>
      </c>
      <c r="D124" s="133" t="s">
        <v>161</v>
      </c>
      <c r="E124" s="134" t="s">
        <v>891</v>
      </c>
      <c r="F124" s="135" t="s">
        <v>892</v>
      </c>
      <c r="G124" s="136" t="s">
        <v>201</v>
      </c>
      <c r="H124" s="137">
        <v>1</v>
      </c>
      <c r="I124" s="138"/>
      <c r="J124" s="139">
        <f>ROUND(I124*H124,2)</f>
        <v>0</v>
      </c>
      <c r="K124" s="135" t="s">
        <v>841</v>
      </c>
      <c r="L124" s="33"/>
      <c r="M124" s="140" t="s">
        <v>3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238</v>
      </c>
      <c r="AT124" s="144" t="s">
        <v>161</v>
      </c>
      <c r="AU124" s="144" t="s">
        <v>83</v>
      </c>
      <c r="AY124" s="17" t="s">
        <v>157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7" t="s">
        <v>83</v>
      </c>
      <c r="BK124" s="145">
        <f>ROUND(I124*H124,2)</f>
        <v>0</v>
      </c>
      <c r="BL124" s="17" t="s">
        <v>238</v>
      </c>
      <c r="BM124" s="144" t="s">
        <v>380</v>
      </c>
    </row>
    <row r="125" spans="2:65" s="1" customFormat="1" ht="24.2" customHeight="1" x14ac:dyDescent="0.2">
      <c r="B125" s="132"/>
      <c r="C125" s="133" t="s">
        <v>75</v>
      </c>
      <c r="D125" s="133" t="s">
        <v>161</v>
      </c>
      <c r="E125" s="134" t="s">
        <v>893</v>
      </c>
      <c r="F125" s="135" t="s">
        <v>894</v>
      </c>
      <c r="G125" s="136" t="s">
        <v>325</v>
      </c>
      <c r="H125" s="137">
        <v>0.13100000000000001</v>
      </c>
      <c r="I125" s="138"/>
      <c r="J125" s="139">
        <f>ROUND(I125*H125,2)</f>
        <v>0</v>
      </c>
      <c r="K125" s="135" t="s">
        <v>841</v>
      </c>
      <c r="L125" s="33"/>
      <c r="M125" s="140" t="s">
        <v>3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238</v>
      </c>
      <c r="AT125" s="144" t="s">
        <v>161</v>
      </c>
      <c r="AU125" s="144" t="s">
        <v>83</v>
      </c>
      <c r="AY125" s="17" t="s">
        <v>157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238</v>
      </c>
      <c r="BM125" s="144" t="s">
        <v>392</v>
      </c>
    </row>
    <row r="126" spans="2:65" s="1" customFormat="1" ht="29.25" x14ac:dyDescent="0.2">
      <c r="B126" s="33"/>
      <c r="D126" s="151" t="s">
        <v>842</v>
      </c>
      <c r="F126" s="189" t="s">
        <v>895</v>
      </c>
      <c r="I126" s="148"/>
      <c r="L126" s="33"/>
      <c r="M126" s="149"/>
      <c r="T126" s="54"/>
      <c r="AT126" s="17" t="s">
        <v>842</v>
      </c>
      <c r="AU126" s="17" t="s">
        <v>83</v>
      </c>
    </row>
    <row r="127" spans="2:65" s="11" customFormat="1" ht="26.1" customHeight="1" x14ac:dyDescent="0.2">
      <c r="B127" s="120"/>
      <c r="D127" s="121" t="s">
        <v>74</v>
      </c>
      <c r="E127" s="122" t="s">
        <v>390</v>
      </c>
      <c r="F127" s="122" t="s">
        <v>896</v>
      </c>
      <c r="I127" s="123"/>
      <c r="J127" s="124">
        <f>BK127</f>
        <v>0</v>
      </c>
      <c r="L127" s="120"/>
      <c r="M127" s="125"/>
      <c r="P127" s="126">
        <f>SUM(P128:P154)</f>
        <v>0</v>
      </c>
      <c r="R127" s="126">
        <f>SUM(R128:R154)</f>
        <v>0</v>
      </c>
      <c r="T127" s="127">
        <f>SUM(T128:T154)</f>
        <v>0</v>
      </c>
      <c r="AR127" s="121" t="s">
        <v>85</v>
      </c>
      <c r="AT127" s="128" t="s">
        <v>74</v>
      </c>
      <c r="AU127" s="128" t="s">
        <v>75</v>
      </c>
      <c r="AY127" s="121" t="s">
        <v>157</v>
      </c>
      <c r="BK127" s="129">
        <f>SUM(BK128:BK154)</f>
        <v>0</v>
      </c>
    </row>
    <row r="128" spans="2:65" s="1" customFormat="1" ht="24.2" customHeight="1" x14ac:dyDescent="0.2">
      <c r="B128" s="132"/>
      <c r="C128" s="133" t="s">
        <v>75</v>
      </c>
      <c r="D128" s="133" t="s">
        <v>161</v>
      </c>
      <c r="E128" s="134" t="s">
        <v>897</v>
      </c>
      <c r="F128" s="135" t="s">
        <v>898</v>
      </c>
      <c r="G128" s="136" t="s">
        <v>316</v>
      </c>
      <c r="H128" s="137">
        <v>7.5</v>
      </c>
      <c r="I128" s="138"/>
      <c r="J128" s="139">
        <f>ROUND(I128*H128,2)</f>
        <v>0</v>
      </c>
      <c r="K128" s="135" t="s">
        <v>841</v>
      </c>
      <c r="L128" s="33"/>
      <c r="M128" s="140" t="s">
        <v>3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238</v>
      </c>
      <c r="AT128" s="144" t="s">
        <v>161</v>
      </c>
      <c r="AU128" s="144" t="s">
        <v>83</v>
      </c>
      <c r="AY128" s="17" t="s">
        <v>157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83</v>
      </c>
      <c r="BK128" s="145">
        <f>ROUND(I128*H128,2)</f>
        <v>0</v>
      </c>
      <c r="BL128" s="17" t="s">
        <v>238</v>
      </c>
      <c r="BM128" s="144" t="s">
        <v>403</v>
      </c>
    </row>
    <row r="129" spans="2:65" s="1" customFormat="1" ht="24.2" customHeight="1" x14ac:dyDescent="0.2">
      <c r="B129" s="132"/>
      <c r="C129" s="133" t="s">
        <v>75</v>
      </c>
      <c r="D129" s="133" t="s">
        <v>161</v>
      </c>
      <c r="E129" s="134" t="s">
        <v>899</v>
      </c>
      <c r="F129" s="135" t="s">
        <v>900</v>
      </c>
      <c r="G129" s="136" t="s">
        <v>201</v>
      </c>
      <c r="H129" s="137">
        <v>7</v>
      </c>
      <c r="I129" s="138"/>
      <c r="J129" s="139">
        <f>ROUND(I129*H129,2)</f>
        <v>0</v>
      </c>
      <c r="K129" s="135" t="s">
        <v>841</v>
      </c>
      <c r="L129" s="33"/>
      <c r="M129" s="140" t="s">
        <v>3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238</v>
      </c>
      <c r="AT129" s="144" t="s">
        <v>161</v>
      </c>
      <c r="AU129" s="144" t="s">
        <v>83</v>
      </c>
      <c r="AY129" s="17" t="s">
        <v>157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83</v>
      </c>
      <c r="BK129" s="145">
        <f>ROUND(I129*H129,2)</f>
        <v>0</v>
      </c>
      <c r="BL129" s="17" t="s">
        <v>238</v>
      </c>
      <c r="BM129" s="144" t="s">
        <v>414</v>
      </c>
    </row>
    <row r="130" spans="2:65" s="1" customFormat="1" ht="24.2" customHeight="1" x14ac:dyDescent="0.2">
      <c r="B130" s="132"/>
      <c r="C130" s="133" t="s">
        <v>75</v>
      </c>
      <c r="D130" s="133" t="s">
        <v>161</v>
      </c>
      <c r="E130" s="134" t="s">
        <v>901</v>
      </c>
      <c r="F130" s="135" t="s">
        <v>902</v>
      </c>
      <c r="G130" s="136" t="s">
        <v>201</v>
      </c>
      <c r="H130" s="137">
        <v>2</v>
      </c>
      <c r="I130" s="138"/>
      <c r="J130" s="139">
        <f>ROUND(I130*H130,2)</f>
        <v>0</v>
      </c>
      <c r="K130" s="135" t="s">
        <v>841</v>
      </c>
      <c r="L130" s="33"/>
      <c r="M130" s="140" t="s">
        <v>3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238</v>
      </c>
      <c r="AT130" s="144" t="s">
        <v>161</v>
      </c>
      <c r="AU130" s="144" t="s">
        <v>83</v>
      </c>
      <c r="AY130" s="17" t="s">
        <v>157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83</v>
      </c>
      <c r="BK130" s="145">
        <f>ROUND(I130*H130,2)</f>
        <v>0</v>
      </c>
      <c r="BL130" s="17" t="s">
        <v>238</v>
      </c>
      <c r="BM130" s="144" t="s">
        <v>431</v>
      </c>
    </row>
    <row r="131" spans="2:65" s="1" customFormat="1" ht="37.700000000000003" customHeight="1" x14ac:dyDescent="0.2">
      <c r="B131" s="132"/>
      <c r="C131" s="133" t="s">
        <v>75</v>
      </c>
      <c r="D131" s="133" t="s">
        <v>161</v>
      </c>
      <c r="E131" s="134" t="s">
        <v>903</v>
      </c>
      <c r="F131" s="135" t="s">
        <v>904</v>
      </c>
      <c r="G131" s="136" t="s">
        <v>316</v>
      </c>
      <c r="H131" s="137">
        <v>63</v>
      </c>
      <c r="I131" s="138"/>
      <c r="J131" s="139">
        <f>ROUND(I131*H131,2)</f>
        <v>0</v>
      </c>
      <c r="K131" s="135" t="s">
        <v>841</v>
      </c>
      <c r="L131" s="33"/>
      <c r="M131" s="140" t="s">
        <v>3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238</v>
      </c>
      <c r="AT131" s="144" t="s">
        <v>161</v>
      </c>
      <c r="AU131" s="144" t="s">
        <v>83</v>
      </c>
      <c r="AY131" s="17" t="s">
        <v>157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83</v>
      </c>
      <c r="BK131" s="145">
        <f>ROUND(I131*H131,2)</f>
        <v>0</v>
      </c>
      <c r="BL131" s="17" t="s">
        <v>238</v>
      </c>
      <c r="BM131" s="144" t="s">
        <v>448</v>
      </c>
    </row>
    <row r="132" spans="2:65" s="1" customFormat="1" ht="19.5" x14ac:dyDescent="0.2">
      <c r="B132" s="33"/>
      <c r="D132" s="151" t="s">
        <v>842</v>
      </c>
      <c r="F132" s="189" t="s">
        <v>905</v>
      </c>
      <c r="I132" s="148"/>
      <c r="L132" s="33"/>
      <c r="M132" s="149"/>
      <c r="T132" s="54"/>
      <c r="AT132" s="17" t="s">
        <v>842</v>
      </c>
      <c r="AU132" s="17" t="s">
        <v>83</v>
      </c>
    </row>
    <row r="133" spans="2:65" s="12" customFormat="1" x14ac:dyDescent="0.2">
      <c r="B133" s="150"/>
      <c r="D133" s="151" t="s">
        <v>169</v>
      </c>
      <c r="E133" s="152" t="s">
        <v>3</v>
      </c>
      <c r="F133" s="153" t="s">
        <v>906</v>
      </c>
      <c r="H133" s="152" t="s">
        <v>3</v>
      </c>
      <c r="I133" s="154"/>
      <c r="L133" s="150"/>
      <c r="M133" s="155"/>
      <c r="T133" s="156"/>
      <c r="AT133" s="152" t="s">
        <v>169</v>
      </c>
      <c r="AU133" s="152" t="s">
        <v>83</v>
      </c>
      <c r="AV133" s="12" t="s">
        <v>83</v>
      </c>
      <c r="AW133" s="12" t="s">
        <v>36</v>
      </c>
      <c r="AX133" s="12" t="s">
        <v>75</v>
      </c>
      <c r="AY133" s="152" t="s">
        <v>157</v>
      </c>
    </row>
    <row r="134" spans="2:65" s="12" customFormat="1" ht="22.5" x14ac:dyDescent="0.2">
      <c r="B134" s="150"/>
      <c r="D134" s="151" t="s">
        <v>169</v>
      </c>
      <c r="E134" s="152" t="s">
        <v>3</v>
      </c>
      <c r="F134" s="153" t="s">
        <v>907</v>
      </c>
      <c r="H134" s="152" t="s">
        <v>3</v>
      </c>
      <c r="I134" s="154"/>
      <c r="L134" s="150"/>
      <c r="M134" s="155"/>
      <c r="T134" s="156"/>
      <c r="AT134" s="152" t="s">
        <v>169</v>
      </c>
      <c r="AU134" s="152" t="s">
        <v>83</v>
      </c>
      <c r="AV134" s="12" t="s">
        <v>83</v>
      </c>
      <c r="AW134" s="12" t="s">
        <v>36</v>
      </c>
      <c r="AX134" s="12" t="s">
        <v>75</v>
      </c>
      <c r="AY134" s="152" t="s">
        <v>157</v>
      </c>
    </row>
    <row r="135" spans="2:65" s="12" customFormat="1" x14ac:dyDescent="0.2">
      <c r="B135" s="150"/>
      <c r="D135" s="151" t="s">
        <v>169</v>
      </c>
      <c r="E135" s="152" t="s">
        <v>3</v>
      </c>
      <c r="F135" s="153" t="s">
        <v>908</v>
      </c>
      <c r="H135" s="152" t="s">
        <v>3</v>
      </c>
      <c r="I135" s="154"/>
      <c r="L135" s="150"/>
      <c r="M135" s="155"/>
      <c r="T135" s="156"/>
      <c r="AT135" s="152" t="s">
        <v>169</v>
      </c>
      <c r="AU135" s="152" t="s">
        <v>83</v>
      </c>
      <c r="AV135" s="12" t="s">
        <v>83</v>
      </c>
      <c r="AW135" s="12" t="s">
        <v>36</v>
      </c>
      <c r="AX135" s="12" t="s">
        <v>75</v>
      </c>
      <c r="AY135" s="152" t="s">
        <v>157</v>
      </c>
    </row>
    <row r="136" spans="2:65" s="12" customFormat="1" x14ac:dyDescent="0.2">
      <c r="B136" s="150"/>
      <c r="D136" s="151" t="s">
        <v>169</v>
      </c>
      <c r="E136" s="152" t="s">
        <v>3</v>
      </c>
      <c r="F136" s="153" t="s">
        <v>909</v>
      </c>
      <c r="H136" s="152" t="s">
        <v>3</v>
      </c>
      <c r="I136" s="154"/>
      <c r="L136" s="150"/>
      <c r="M136" s="155"/>
      <c r="T136" s="156"/>
      <c r="AT136" s="152" t="s">
        <v>169</v>
      </c>
      <c r="AU136" s="152" t="s">
        <v>83</v>
      </c>
      <c r="AV136" s="12" t="s">
        <v>83</v>
      </c>
      <c r="AW136" s="12" t="s">
        <v>36</v>
      </c>
      <c r="AX136" s="12" t="s">
        <v>75</v>
      </c>
      <c r="AY136" s="152" t="s">
        <v>157</v>
      </c>
    </row>
    <row r="137" spans="2:65" s="13" customFormat="1" x14ac:dyDescent="0.2">
      <c r="B137" s="157"/>
      <c r="D137" s="151" t="s">
        <v>169</v>
      </c>
      <c r="E137" s="158" t="s">
        <v>3</v>
      </c>
      <c r="F137" s="159" t="s">
        <v>910</v>
      </c>
      <c r="H137" s="160">
        <v>63</v>
      </c>
      <c r="I137" s="161"/>
      <c r="L137" s="157"/>
      <c r="M137" s="162"/>
      <c r="T137" s="163"/>
      <c r="AT137" s="158" t="s">
        <v>169</v>
      </c>
      <c r="AU137" s="158" t="s">
        <v>83</v>
      </c>
      <c r="AV137" s="13" t="s">
        <v>85</v>
      </c>
      <c r="AW137" s="13" t="s">
        <v>36</v>
      </c>
      <c r="AX137" s="13" t="s">
        <v>75</v>
      </c>
      <c r="AY137" s="158" t="s">
        <v>157</v>
      </c>
    </row>
    <row r="138" spans="2:65" s="14" customFormat="1" x14ac:dyDescent="0.2">
      <c r="B138" s="164"/>
      <c r="D138" s="151" t="s">
        <v>169</v>
      </c>
      <c r="E138" s="165" t="s">
        <v>3</v>
      </c>
      <c r="F138" s="166" t="s">
        <v>176</v>
      </c>
      <c r="H138" s="167">
        <v>63</v>
      </c>
      <c r="I138" s="168"/>
      <c r="L138" s="164"/>
      <c r="M138" s="169"/>
      <c r="T138" s="170"/>
      <c r="AT138" s="165" t="s">
        <v>169</v>
      </c>
      <c r="AU138" s="165" t="s">
        <v>83</v>
      </c>
      <c r="AV138" s="14" t="s">
        <v>160</v>
      </c>
      <c r="AW138" s="14" t="s">
        <v>36</v>
      </c>
      <c r="AX138" s="14" t="s">
        <v>83</v>
      </c>
      <c r="AY138" s="165" t="s">
        <v>157</v>
      </c>
    </row>
    <row r="139" spans="2:65" s="1" customFormat="1" ht="33" customHeight="1" x14ac:dyDescent="0.2">
      <c r="B139" s="132"/>
      <c r="C139" s="133" t="s">
        <v>75</v>
      </c>
      <c r="D139" s="133" t="s">
        <v>161</v>
      </c>
      <c r="E139" s="134" t="s">
        <v>911</v>
      </c>
      <c r="F139" s="135" t="s">
        <v>912</v>
      </c>
      <c r="G139" s="136" t="s">
        <v>316</v>
      </c>
      <c r="H139" s="137">
        <v>20</v>
      </c>
      <c r="I139" s="138"/>
      <c r="J139" s="139">
        <f t="shared" ref="J139:J149" si="0">ROUND(I139*H139,2)</f>
        <v>0</v>
      </c>
      <c r="K139" s="135" t="s">
        <v>841</v>
      </c>
      <c r="L139" s="33"/>
      <c r="M139" s="140" t="s">
        <v>3</v>
      </c>
      <c r="N139" s="141" t="s">
        <v>46</v>
      </c>
      <c r="P139" s="142">
        <f t="shared" ref="P139:P149" si="1">O139*H139</f>
        <v>0</v>
      </c>
      <c r="Q139" s="142">
        <v>0</v>
      </c>
      <c r="R139" s="142">
        <f t="shared" ref="R139:R149" si="2">Q139*H139</f>
        <v>0</v>
      </c>
      <c r="S139" s="142">
        <v>0</v>
      </c>
      <c r="T139" s="143">
        <f t="shared" ref="T139:T149" si="3">S139*H139</f>
        <v>0</v>
      </c>
      <c r="AR139" s="144" t="s">
        <v>238</v>
      </c>
      <c r="AT139" s="144" t="s">
        <v>161</v>
      </c>
      <c r="AU139" s="144" t="s">
        <v>83</v>
      </c>
      <c r="AY139" s="17" t="s">
        <v>157</v>
      </c>
      <c r="BE139" s="145">
        <f t="shared" ref="BE139:BE149" si="4">IF(N139="základní",J139,0)</f>
        <v>0</v>
      </c>
      <c r="BF139" s="145">
        <f t="shared" ref="BF139:BF149" si="5">IF(N139="snížená",J139,0)</f>
        <v>0</v>
      </c>
      <c r="BG139" s="145">
        <f t="shared" ref="BG139:BG149" si="6">IF(N139="zákl. přenesená",J139,0)</f>
        <v>0</v>
      </c>
      <c r="BH139" s="145">
        <f t="shared" ref="BH139:BH149" si="7">IF(N139="sníž. přenesená",J139,0)</f>
        <v>0</v>
      </c>
      <c r="BI139" s="145">
        <f t="shared" ref="BI139:BI149" si="8">IF(N139="nulová",J139,0)</f>
        <v>0</v>
      </c>
      <c r="BJ139" s="17" t="s">
        <v>83</v>
      </c>
      <c r="BK139" s="145">
        <f t="shared" ref="BK139:BK149" si="9">ROUND(I139*H139,2)</f>
        <v>0</v>
      </c>
      <c r="BL139" s="17" t="s">
        <v>238</v>
      </c>
      <c r="BM139" s="144" t="s">
        <v>461</v>
      </c>
    </row>
    <row r="140" spans="2:65" s="1" customFormat="1" ht="24.2" customHeight="1" x14ac:dyDescent="0.2">
      <c r="B140" s="132"/>
      <c r="C140" s="133" t="s">
        <v>75</v>
      </c>
      <c r="D140" s="133" t="s">
        <v>161</v>
      </c>
      <c r="E140" s="134" t="s">
        <v>913</v>
      </c>
      <c r="F140" s="135" t="s">
        <v>914</v>
      </c>
      <c r="G140" s="136" t="s">
        <v>316</v>
      </c>
      <c r="H140" s="137">
        <v>20</v>
      </c>
      <c r="I140" s="138"/>
      <c r="J140" s="139">
        <f t="shared" si="0"/>
        <v>0</v>
      </c>
      <c r="K140" s="135" t="s">
        <v>841</v>
      </c>
      <c r="L140" s="33"/>
      <c r="M140" s="140" t="s">
        <v>3</v>
      </c>
      <c r="N140" s="141" t="s">
        <v>46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238</v>
      </c>
      <c r="AT140" s="144" t="s">
        <v>161</v>
      </c>
      <c r="AU140" s="144" t="s">
        <v>83</v>
      </c>
      <c r="AY140" s="17" t="s">
        <v>157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7" t="s">
        <v>83</v>
      </c>
      <c r="BK140" s="145">
        <f t="shared" si="9"/>
        <v>0</v>
      </c>
      <c r="BL140" s="17" t="s">
        <v>238</v>
      </c>
      <c r="BM140" s="144" t="s">
        <v>473</v>
      </c>
    </row>
    <row r="141" spans="2:65" s="1" customFormat="1" ht="16.5" customHeight="1" x14ac:dyDescent="0.2">
      <c r="B141" s="132"/>
      <c r="C141" s="133" t="s">
        <v>75</v>
      </c>
      <c r="D141" s="133" t="s">
        <v>161</v>
      </c>
      <c r="E141" s="134" t="s">
        <v>915</v>
      </c>
      <c r="F141" s="135" t="s">
        <v>916</v>
      </c>
      <c r="G141" s="136" t="s">
        <v>201</v>
      </c>
      <c r="H141" s="137">
        <v>18</v>
      </c>
      <c r="I141" s="138"/>
      <c r="J141" s="139">
        <f t="shared" si="0"/>
        <v>0</v>
      </c>
      <c r="K141" s="135" t="s">
        <v>841</v>
      </c>
      <c r="L141" s="33"/>
      <c r="M141" s="140" t="s">
        <v>3</v>
      </c>
      <c r="N141" s="141" t="s">
        <v>46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238</v>
      </c>
      <c r="AT141" s="144" t="s">
        <v>161</v>
      </c>
      <c r="AU141" s="144" t="s">
        <v>83</v>
      </c>
      <c r="AY141" s="17" t="s">
        <v>157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7" t="s">
        <v>83</v>
      </c>
      <c r="BK141" s="145">
        <f t="shared" si="9"/>
        <v>0</v>
      </c>
      <c r="BL141" s="17" t="s">
        <v>238</v>
      </c>
      <c r="BM141" s="144" t="s">
        <v>487</v>
      </c>
    </row>
    <row r="142" spans="2:65" s="1" customFormat="1" ht="24.2" customHeight="1" x14ac:dyDescent="0.2">
      <c r="B142" s="132"/>
      <c r="C142" s="133" t="s">
        <v>75</v>
      </c>
      <c r="D142" s="133" t="s">
        <v>161</v>
      </c>
      <c r="E142" s="134" t="s">
        <v>917</v>
      </c>
      <c r="F142" s="135" t="s">
        <v>918</v>
      </c>
      <c r="G142" s="136" t="s">
        <v>201</v>
      </c>
      <c r="H142" s="137">
        <v>2</v>
      </c>
      <c r="I142" s="138"/>
      <c r="J142" s="139">
        <f t="shared" si="0"/>
        <v>0</v>
      </c>
      <c r="K142" s="135" t="s">
        <v>841</v>
      </c>
      <c r="L142" s="33"/>
      <c r="M142" s="140" t="s">
        <v>3</v>
      </c>
      <c r="N142" s="141" t="s">
        <v>46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238</v>
      </c>
      <c r="AT142" s="144" t="s">
        <v>161</v>
      </c>
      <c r="AU142" s="144" t="s">
        <v>83</v>
      </c>
      <c r="AY142" s="17" t="s">
        <v>157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7" t="s">
        <v>83</v>
      </c>
      <c r="BK142" s="145">
        <f t="shared" si="9"/>
        <v>0</v>
      </c>
      <c r="BL142" s="17" t="s">
        <v>238</v>
      </c>
      <c r="BM142" s="144" t="s">
        <v>919</v>
      </c>
    </row>
    <row r="143" spans="2:65" s="1" customFormat="1" ht="33" customHeight="1" x14ac:dyDescent="0.2">
      <c r="B143" s="132"/>
      <c r="C143" s="133" t="s">
        <v>75</v>
      </c>
      <c r="D143" s="133" t="s">
        <v>161</v>
      </c>
      <c r="E143" s="134" t="s">
        <v>920</v>
      </c>
      <c r="F143" s="135" t="s">
        <v>921</v>
      </c>
      <c r="G143" s="136" t="s">
        <v>201</v>
      </c>
      <c r="H143" s="137">
        <v>2</v>
      </c>
      <c r="I143" s="138"/>
      <c r="J143" s="139">
        <f t="shared" si="0"/>
        <v>0</v>
      </c>
      <c r="K143" s="135" t="s">
        <v>841</v>
      </c>
      <c r="L143" s="33"/>
      <c r="M143" s="140" t="s">
        <v>3</v>
      </c>
      <c r="N143" s="141" t="s">
        <v>46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238</v>
      </c>
      <c r="AT143" s="144" t="s">
        <v>161</v>
      </c>
      <c r="AU143" s="144" t="s">
        <v>83</v>
      </c>
      <c r="AY143" s="17" t="s">
        <v>157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7" t="s">
        <v>83</v>
      </c>
      <c r="BK143" s="145">
        <f t="shared" si="9"/>
        <v>0</v>
      </c>
      <c r="BL143" s="17" t="s">
        <v>238</v>
      </c>
      <c r="BM143" s="144" t="s">
        <v>922</v>
      </c>
    </row>
    <row r="144" spans="2:65" s="1" customFormat="1" ht="33" customHeight="1" x14ac:dyDescent="0.2">
      <c r="B144" s="132"/>
      <c r="C144" s="133" t="s">
        <v>75</v>
      </c>
      <c r="D144" s="133" t="s">
        <v>161</v>
      </c>
      <c r="E144" s="134" t="s">
        <v>923</v>
      </c>
      <c r="F144" s="135" t="s">
        <v>924</v>
      </c>
      <c r="G144" s="136" t="s">
        <v>201</v>
      </c>
      <c r="H144" s="137">
        <v>2</v>
      </c>
      <c r="I144" s="138"/>
      <c r="J144" s="139">
        <f t="shared" si="0"/>
        <v>0</v>
      </c>
      <c r="K144" s="135" t="s">
        <v>841</v>
      </c>
      <c r="L144" s="33"/>
      <c r="M144" s="140" t="s">
        <v>3</v>
      </c>
      <c r="N144" s="141" t="s">
        <v>46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238</v>
      </c>
      <c r="AT144" s="144" t="s">
        <v>161</v>
      </c>
      <c r="AU144" s="144" t="s">
        <v>83</v>
      </c>
      <c r="AY144" s="17" t="s">
        <v>157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7" t="s">
        <v>83</v>
      </c>
      <c r="BK144" s="145">
        <f t="shared" si="9"/>
        <v>0</v>
      </c>
      <c r="BL144" s="17" t="s">
        <v>238</v>
      </c>
      <c r="BM144" s="144" t="s">
        <v>506</v>
      </c>
    </row>
    <row r="145" spans="2:65" s="1" customFormat="1" ht="33" customHeight="1" x14ac:dyDescent="0.2">
      <c r="B145" s="132"/>
      <c r="C145" s="133" t="s">
        <v>75</v>
      </c>
      <c r="D145" s="133" t="s">
        <v>161</v>
      </c>
      <c r="E145" s="134" t="s">
        <v>925</v>
      </c>
      <c r="F145" s="135" t="s">
        <v>926</v>
      </c>
      <c r="G145" s="136" t="s">
        <v>201</v>
      </c>
      <c r="H145" s="137">
        <v>2</v>
      </c>
      <c r="I145" s="138"/>
      <c r="J145" s="139">
        <f t="shared" si="0"/>
        <v>0</v>
      </c>
      <c r="K145" s="135" t="s">
        <v>841</v>
      </c>
      <c r="L145" s="33"/>
      <c r="M145" s="140" t="s">
        <v>3</v>
      </c>
      <c r="N145" s="141" t="s">
        <v>46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238</v>
      </c>
      <c r="AT145" s="144" t="s">
        <v>161</v>
      </c>
      <c r="AU145" s="144" t="s">
        <v>83</v>
      </c>
      <c r="AY145" s="17" t="s">
        <v>157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7" t="s">
        <v>83</v>
      </c>
      <c r="BK145" s="145">
        <f t="shared" si="9"/>
        <v>0</v>
      </c>
      <c r="BL145" s="17" t="s">
        <v>238</v>
      </c>
      <c r="BM145" s="144" t="s">
        <v>511</v>
      </c>
    </row>
    <row r="146" spans="2:65" s="1" customFormat="1" ht="16.5" customHeight="1" x14ac:dyDescent="0.2">
      <c r="B146" s="132"/>
      <c r="C146" s="133" t="s">
        <v>75</v>
      </c>
      <c r="D146" s="133" t="s">
        <v>161</v>
      </c>
      <c r="E146" s="134" t="s">
        <v>927</v>
      </c>
      <c r="F146" s="135" t="s">
        <v>928</v>
      </c>
      <c r="G146" s="136" t="s">
        <v>316</v>
      </c>
      <c r="H146" s="137">
        <v>90.5</v>
      </c>
      <c r="I146" s="138"/>
      <c r="J146" s="139">
        <f t="shared" si="0"/>
        <v>0</v>
      </c>
      <c r="K146" s="135" t="s">
        <v>841</v>
      </c>
      <c r="L146" s="33"/>
      <c r="M146" s="140" t="s">
        <v>3</v>
      </c>
      <c r="N146" s="141" t="s">
        <v>46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238</v>
      </c>
      <c r="AT146" s="144" t="s">
        <v>161</v>
      </c>
      <c r="AU146" s="144" t="s">
        <v>83</v>
      </c>
      <c r="AY146" s="17" t="s">
        <v>157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7" t="s">
        <v>83</v>
      </c>
      <c r="BK146" s="145">
        <f t="shared" si="9"/>
        <v>0</v>
      </c>
      <c r="BL146" s="17" t="s">
        <v>238</v>
      </c>
      <c r="BM146" s="144" t="s">
        <v>522</v>
      </c>
    </row>
    <row r="147" spans="2:65" s="1" customFormat="1" ht="24.2" customHeight="1" x14ac:dyDescent="0.2">
      <c r="B147" s="132"/>
      <c r="C147" s="133" t="s">
        <v>75</v>
      </c>
      <c r="D147" s="133" t="s">
        <v>161</v>
      </c>
      <c r="E147" s="134" t="s">
        <v>929</v>
      </c>
      <c r="F147" s="135" t="s">
        <v>930</v>
      </c>
      <c r="G147" s="136" t="s">
        <v>316</v>
      </c>
      <c r="H147" s="137">
        <v>2</v>
      </c>
      <c r="I147" s="138"/>
      <c r="J147" s="139">
        <f t="shared" si="0"/>
        <v>0</v>
      </c>
      <c r="K147" s="135" t="s">
        <v>841</v>
      </c>
      <c r="L147" s="33"/>
      <c r="M147" s="140" t="s">
        <v>3</v>
      </c>
      <c r="N147" s="141" t="s">
        <v>46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238</v>
      </c>
      <c r="AT147" s="144" t="s">
        <v>161</v>
      </c>
      <c r="AU147" s="144" t="s">
        <v>83</v>
      </c>
      <c r="AY147" s="17" t="s">
        <v>157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7" t="s">
        <v>83</v>
      </c>
      <c r="BK147" s="145">
        <f t="shared" si="9"/>
        <v>0</v>
      </c>
      <c r="BL147" s="17" t="s">
        <v>238</v>
      </c>
      <c r="BM147" s="144" t="s">
        <v>531</v>
      </c>
    </row>
    <row r="148" spans="2:65" s="1" customFormat="1" ht="24.2" customHeight="1" x14ac:dyDescent="0.2">
      <c r="B148" s="132"/>
      <c r="C148" s="133" t="s">
        <v>75</v>
      </c>
      <c r="D148" s="133" t="s">
        <v>161</v>
      </c>
      <c r="E148" s="134" t="s">
        <v>931</v>
      </c>
      <c r="F148" s="135" t="s">
        <v>932</v>
      </c>
      <c r="G148" s="136" t="s">
        <v>201</v>
      </c>
      <c r="H148" s="137">
        <v>18</v>
      </c>
      <c r="I148" s="138"/>
      <c r="J148" s="139">
        <f t="shared" si="0"/>
        <v>0</v>
      </c>
      <c r="K148" s="135" t="s">
        <v>841</v>
      </c>
      <c r="L148" s="33"/>
      <c r="M148" s="140" t="s">
        <v>3</v>
      </c>
      <c r="N148" s="141" t="s">
        <v>46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AR148" s="144" t="s">
        <v>238</v>
      </c>
      <c r="AT148" s="144" t="s">
        <v>161</v>
      </c>
      <c r="AU148" s="144" t="s">
        <v>83</v>
      </c>
      <c r="AY148" s="17" t="s">
        <v>157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7" t="s">
        <v>83</v>
      </c>
      <c r="BK148" s="145">
        <f t="shared" si="9"/>
        <v>0</v>
      </c>
      <c r="BL148" s="17" t="s">
        <v>238</v>
      </c>
      <c r="BM148" s="144" t="s">
        <v>542</v>
      </c>
    </row>
    <row r="149" spans="2:65" s="1" customFormat="1" ht="37.700000000000003" customHeight="1" x14ac:dyDescent="0.2">
      <c r="B149" s="132"/>
      <c r="C149" s="133" t="s">
        <v>75</v>
      </c>
      <c r="D149" s="133" t="s">
        <v>161</v>
      </c>
      <c r="E149" s="134" t="s">
        <v>933</v>
      </c>
      <c r="F149" s="135" t="s">
        <v>934</v>
      </c>
      <c r="G149" s="136" t="s">
        <v>316</v>
      </c>
      <c r="H149" s="137">
        <v>24.5</v>
      </c>
      <c r="I149" s="138"/>
      <c r="J149" s="139">
        <f t="shared" si="0"/>
        <v>0</v>
      </c>
      <c r="K149" s="135" t="s">
        <v>841</v>
      </c>
      <c r="L149" s="33"/>
      <c r="M149" s="140" t="s">
        <v>3</v>
      </c>
      <c r="N149" s="141" t="s">
        <v>46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238</v>
      </c>
      <c r="AT149" s="144" t="s">
        <v>161</v>
      </c>
      <c r="AU149" s="144" t="s">
        <v>83</v>
      </c>
      <c r="AY149" s="17" t="s">
        <v>157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7" t="s">
        <v>83</v>
      </c>
      <c r="BK149" s="145">
        <f t="shared" si="9"/>
        <v>0</v>
      </c>
      <c r="BL149" s="17" t="s">
        <v>238</v>
      </c>
      <c r="BM149" s="144" t="s">
        <v>935</v>
      </c>
    </row>
    <row r="150" spans="2:65" s="1" customFormat="1" ht="19.5" x14ac:dyDescent="0.2">
      <c r="B150" s="33"/>
      <c r="D150" s="151" t="s">
        <v>842</v>
      </c>
      <c r="F150" s="189" t="s">
        <v>905</v>
      </c>
      <c r="I150" s="148"/>
      <c r="L150" s="33"/>
      <c r="M150" s="149"/>
      <c r="T150" s="54"/>
      <c r="AT150" s="17" t="s">
        <v>842</v>
      </c>
      <c r="AU150" s="17" t="s">
        <v>83</v>
      </c>
    </row>
    <row r="151" spans="2:65" s="1" customFormat="1" ht="24.2" customHeight="1" x14ac:dyDescent="0.2">
      <c r="B151" s="132"/>
      <c r="C151" s="133" t="s">
        <v>75</v>
      </c>
      <c r="D151" s="133" t="s">
        <v>161</v>
      </c>
      <c r="E151" s="134" t="s">
        <v>936</v>
      </c>
      <c r="F151" s="135" t="s">
        <v>937</v>
      </c>
      <c r="G151" s="136" t="s">
        <v>201</v>
      </c>
      <c r="H151" s="137">
        <v>1</v>
      </c>
      <c r="I151" s="138"/>
      <c r="J151" s="139">
        <f>ROUND(I151*H151,2)</f>
        <v>0</v>
      </c>
      <c r="K151" s="135" t="s">
        <v>841</v>
      </c>
      <c r="L151" s="33"/>
      <c r="M151" s="140" t="s">
        <v>3</v>
      </c>
      <c r="N151" s="141" t="s">
        <v>46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238</v>
      </c>
      <c r="AT151" s="144" t="s">
        <v>161</v>
      </c>
      <c r="AU151" s="144" t="s">
        <v>83</v>
      </c>
      <c r="AY151" s="17" t="s">
        <v>157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83</v>
      </c>
      <c r="BK151" s="145">
        <f>ROUND(I151*H151,2)</f>
        <v>0</v>
      </c>
      <c r="BL151" s="17" t="s">
        <v>238</v>
      </c>
      <c r="BM151" s="144" t="s">
        <v>938</v>
      </c>
    </row>
    <row r="152" spans="2:65" s="1" customFormat="1" ht="66.75" customHeight="1" x14ac:dyDescent="0.2">
      <c r="B152" s="132"/>
      <c r="C152" s="133" t="s">
        <v>75</v>
      </c>
      <c r="D152" s="133" t="s">
        <v>161</v>
      </c>
      <c r="E152" s="134" t="s">
        <v>939</v>
      </c>
      <c r="F152" s="135" t="s">
        <v>940</v>
      </c>
      <c r="G152" s="136" t="s">
        <v>316</v>
      </c>
      <c r="H152" s="137">
        <v>20</v>
      </c>
      <c r="I152" s="138"/>
      <c r="J152" s="139">
        <f>ROUND(I152*H152,2)</f>
        <v>0</v>
      </c>
      <c r="K152" s="135" t="s">
        <v>841</v>
      </c>
      <c r="L152" s="33"/>
      <c r="M152" s="140" t="s">
        <v>3</v>
      </c>
      <c r="N152" s="141" t="s">
        <v>46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238</v>
      </c>
      <c r="AT152" s="144" t="s">
        <v>161</v>
      </c>
      <c r="AU152" s="144" t="s">
        <v>83</v>
      </c>
      <c r="AY152" s="17" t="s">
        <v>157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83</v>
      </c>
      <c r="BK152" s="145">
        <f>ROUND(I152*H152,2)</f>
        <v>0</v>
      </c>
      <c r="BL152" s="17" t="s">
        <v>238</v>
      </c>
      <c r="BM152" s="144" t="s">
        <v>557</v>
      </c>
    </row>
    <row r="153" spans="2:65" s="1" customFormat="1" ht="24.2" customHeight="1" x14ac:dyDescent="0.2">
      <c r="B153" s="132"/>
      <c r="C153" s="133" t="s">
        <v>75</v>
      </c>
      <c r="D153" s="133" t="s">
        <v>161</v>
      </c>
      <c r="E153" s="134" t="s">
        <v>941</v>
      </c>
      <c r="F153" s="135" t="s">
        <v>942</v>
      </c>
      <c r="G153" s="136" t="s">
        <v>325</v>
      </c>
      <c r="H153" s="137">
        <v>0.40600000000000003</v>
      </c>
      <c r="I153" s="138"/>
      <c r="J153" s="139">
        <f>ROUND(I153*H153,2)</f>
        <v>0</v>
      </c>
      <c r="K153" s="135" t="s">
        <v>841</v>
      </c>
      <c r="L153" s="33"/>
      <c r="M153" s="140" t="s">
        <v>3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238</v>
      </c>
      <c r="AT153" s="144" t="s">
        <v>161</v>
      </c>
      <c r="AU153" s="144" t="s">
        <v>83</v>
      </c>
      <c r="AY153" s="17" t="s">
        <v>157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83</v>
      </c>
      <c r="BK153" s="145">
        <f>ROUND(I153*H153,2)</f>
        <v>0</v>
      </c>
      <c r="BL153" s="17" t="s">
        <v>238</v>
      </c>
      <c r="BM153" s="144" t="s">
        <v>568</v>
      </c>
    </row>
    <row r="154" spans="2:65" s="1" customFormat="1" ht="19.5" x14ac:dyDescent="0.2">
      <c r="B154" s="33"/>
      <c r="D154" s="151" t="s">
        <v>842</v>
      </c>
      <c r="F154" s="189" t="s">
        <v>943</v>
      </c>
      <c r="I154" s="148"/>
      <c r="L154" s="33"/>
      <c r="M154" s="149"/>
      <c r="T154" s="54"/>
      <c r="AT154" s="17" t="s">
        <v>842</v>
      </c>
      <c r="AU154" s="17" t="s">
        <v>83</v>
      </c>
    </row>
    <row r="155" spans="2:65" s="11" customFormat="1" ht="26.1" customHeight="1" x14ac:dyDescent="0.2">
      <c r="B155" s="120"/>
      <c r="D155" s="121" t="s">
        <v>74</v>
      </c>
      <c r="E155" s="122" t="s">
        <v>944</v>
      </c>
      <c r="F155" s="122" t="s">
        <v>945</v>
      </c>
      <c r="I155" s="123"/>
      <c r="J155" s="124">
        <f>BK155</f>
        <v>0</v>
      </c>
      <c r="L155" s="120"/>
      <c r="M155" s="125"/>
      <c r="P155" s="126">
        <f>SUM(P156:P170)</f>
        <v>0</v>
      </c>
      <c r="R155" s="126">
        <f>SUM(R156:R170)</f>
        <v>0</v>
      </c>
      <c r="T155" s="127">
        <f>SUM(T156:T170)</f>
        <v>0</v>
      </c>
      <c r="AR155" s="121" t="s">
        <v>85</v>
      </c>
      <c r="AT155" s="128" t="s">
        <v>74</v>
      </c>
      <c r="AU155" s="128" t="s">
        <v>75</v>
      </c>
      <c r="AY155" s="121" t="s">
        <v>157</v>
      </c>
      <c r="BK155" s="129">
        <f>SUM(BK156:BK170)</f>
        <v>0</v>
      </c>
    </row>
    <row r="156" spans="2:65" s="1" customFormat="1" ht="16.5" customHeight="1" x14ac:dyDescent="0.2">
      <c r="B156" s="132"/>
      <c r="C156" s="133" t="s">
        <v>75</v>
      </c>
      <c r="D156" s="133" t="s">
        <v>161</v>
      </c>
      <c r="E156" s="134" t="s">
        <v>946</v>
      </c>
      <c r="F156" s="135" t="s">
        <v>947</v>
      </c>
      <c r="G156" s="136" t="s">
        <v>201</v>
      </c>
      <c r="H156" s="137">
        <v>1</v>
      </c>
      <c r="I156" s="138"/>
      <c r="J156" s="139">
        <f>ROUND(I156*H156,2)</f>
        <v>0</v>
      </c>
      <c r="K156" s="135" t="s">
        <v>841</v>
      </c>
      <c r="L156" s="33"/>
      <c r="M156" s="140" t="s">
        <v>3</v>
      </c>
      <c r="N156" s="141" t="s">
        <v>46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238</v>
      </c>
      <c r="AT156" s="144" t="s">
        <v>161</v>
      </c>
      <c r="AU156" s="144" t="s">
        <v>83</v>
      </c>
      <c r="AY156" s="17" t="s">
        <v>157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83</v>
      </c>
      <c r="BK156" s="145">
        <f>ROUND(I156*H156,2)</f>
        <v>0</v>
      </c>
      <c r="BL156" s="17" t="s">
        <v>238</v>
      </c>
      <c r="BM156" s="144" t="s">
        <v>581</v>
      </c>
    </row>
    <row r="157" spans="2:65" s="1" customFormat="1" ht="21.75" customHeight="1" x14ac:dyDescent="0.2">
      <c r="B157" s="132"/>
      <c r="C157" s="133" t="s">
        <v>75</v>
      </c>
      <c r="D157" s="133" t="s">
        <v>161</v>
      </c>
      <c r="E157" s="134" t="s">
        <v>948</v>
      </c>
      <c r="F157" s="135" t="s">
        <v>949</v>
      </c>
      <c r="G157" s="136" t="s">
        <v>201</v>
      </c>
      <c r="H157" s="137">
        <v>3</v>
      </c>
      <c r="I157" s="138"/>
      <c r="J157" s="139">
        <f>ROUND(I157*H157,2)</f>
        <v>0</v>
      </c>
      <c r="K157" s="135" t="s">
        <v>841</v>
      </c>
      <c r="L157" s="33"/>
      <c r="M157" s="140" t="s">
        <v>3</v>
      </c>
      <c r="N157" s="141" t="s">
        <v>46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238</v>
      </c>
      <c r="AT157" s="144" t="s">
        <v>161</v>
      </c>
      <c r="AU157" s="144" t="s">
        <v>83</v>
      </c>
      <c r="AY157" s="17" t="s">
        <v>157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83</v>
      </c>
      <c r="BK157" s="145">
        <f>ROUND(I157*H157,2)</f>
        <v>0</v>
      </c>
      <c r="BL157" s="17" t="s">
        <v>238</v>
      </c>
      <c r="BM157" s="144" t="s">
        <v>593</v>
      </c>
    </row>
    <row r="158" spans="2:65" s="1" customFormat="1" ht="21.75" customHeight="1" x14ac:dyDescent="0.2">
      <c r="B158" s="132"/>
      <c r="C158" s="133" t="s">
        <v>75</v>
      </c>
      <c r="D158" s="133" t="s">
        <v>161</v>
      </c>
      <c r="E158" s="134" t="s">
        <v>950</v>
      </c>
      <c r="F158" s="135" t="s">
        <v>951</v>
      </c>
      <c r="G158" s="136" t="s">
        <v>201</v>
      </c>
      <c r="H158" s="137">
        <v>1</v>
      </c>
      <c r="I158" s="138"/>
      <c r="J158" s="139">
        <f>ROUND(I158*H158,2)</f>
        <v>0</v>
      </c>
      <c r="K158" s="135" t="s">
        <v>841</v>
      </c>
      <c r="L158" s="33"/>
      <c r="M158" s="140" t="s">
        <v>3</v>
      </c>
      <c r="N158" s="141" t="s">
        <v>46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238</v>
      </c>
      <c r="AT158" s="144" t="s">
        <v>161</v>
      </c>
      <c r="AU158" s="144" t="s">
        <v>83</v>
      </c>
      <c r="AY158" s="17" t="s">
        <v>157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83</v>
      </c>
      <c r="BK158" s="145">
        <f>ROUND(I158*H158,2)</f>
        <v>0</v>
      </c>
      <c r="BL158" s="17" t="s">
        <v>238</v>
      </c>
      <c r="BM158" s="144" t="s">
        <v>952</v>
      </c>
    </row>
    <row r="159" spans="2:65" s="1" customFormat="1" ht="19.5" x14ac:dyDescent="0.2">
      <c r="B159" s="33"/>
      <c r="D159" s="151" t="s">
        <v>842</v>
      </c>
      <c r="F159" s="189" t="s">
        <v>953</v>
      </c>
      <c r="I159" s="148"/>
      <c r="L159" s="33"/>
      <c r="M159" s="149"/>
      <c r="T159" s="54"/>
      <c r="AT159" s="17" t="s">
        <v>842</v>
      </c>
      <c r="AU159" s="17" t="s">
        <v>83</v>
      </c>
    </row>
    <row r="160" spans="2:65" s="1" customFormat="1" ht="37.700000000000003" customHeight="1" x14ac:dyDescent="0.2">
      <c r="B160" s="132"/>
      <c r="C160" s="133" t="s">
        <v>75</v>
      </c>
      <c r="D160" s="133" t="s">
        <v>161</v>
      </c>
      <c r="E160" s="134" t="s">
        <v>954</v>
      </c>
      <c r="F160" s="135" t="s">
        <v>955</v>
      </c>
      <c r="G160" s="136" t="s">
        <v>201</v>
      </c>
      <c r="H160" s="137">
        <v>7</v>
      </c>
      <c r="I160" s="138"/>
      <c r="J160" s="139">
        <f t="shared" ref="J160:J169" si="10">ROUND(I160*H160,2)</f>
        <v>0</v>
      </c>
      <c r="K160" s="135" t="s">
        <v>841</v>
      </c>
      <c r="L160" s="33"/>
      <c r="M160" s="140" t="s">
        <v>3</v>
      </c>
      <c r="N160" s="141" t="s">
        <v>46</v>
      </c>
      <c r="P160" s="142">
        <f t="shared" ref="P160:P169" si="11">O160*H160</f>
        <v>0</v>
      </c>
      <c r="Q160" s="142">
        <v>0</v>
      </c>
      <c r="R160" s="142">
        <f t="shared" ref="R160:R169" si="12">Q160*H160</f>
        <v>0</v>
      </c>
      <c r="S160" s="142">
        <v>0</v>
      </c>
      <c r="T160" s="143">
        <f t="shared" ref="T160:T169" si="13">S160*H160</f>
        <v>0</v>
      </c>
      <c r="AR160" s="144" t="s">
        <v>238</v>
      </c>
      <c r="AT160" s="144" t="s">
        <v>161</v>
      </c>
      <c r="AU160" s="144" t="s">
        <v>83</v>
      </c>
      <c r="AY160" s="17" t="s">
        <v>157</v>
      </c>
      <c r="BE160" s="145">
        <f t="shared" ref="BE160:BE169" si="14">IF(N160="základní",J160,0)</f>
        <v>0</v>
      </c>
      <c r="BF160" s="145">
        <f t="shared" ref="BF160:BF169" si="15">IF(N160="snížená",J160,0)</f>
        <v>0</v>
      </c>
      <c r="BG160" s="145">
        <f t="shared" ref="BG160:BG169" si="16">IF(N160="zákl. přenesená",J160,0)</f>
        <v>0</v>
      </c>
      <c r="BH160" s="145">
        <f t="shared" ref="BH160:BH169" si="17">IF(N160="sníž. přenesená",J160,0)</f>
        <v>0</v>
      </c>
      <c r="BI160" s="145">
        <f t="shared" ref="BI160:BI169" si="18">IF(N160="nulová",J160,0)</f>
        <v>0</v>
      </c>
      <c r="BJ160" s="17" t="s">
        <v>83</v>
      </c>
      <c r="BK160" s="145">
        <f t="shared" ref="BK160:BK169" si="19">ROUND(I160*H160,2)</f>
        <v>0</v>
      </c>
      <c r="BL160" s="17" t="s">
        <v>238</v>
      </c>
      <c r="BM160" s="144" t="s">
        <v>956</v>
      </c>
    </row>
    <row r="161" spans="2:65" s="1" customFormat="1" ht="16.5" customHeight="1" x14ac:dyDescent="0.2">
      <c r="B161" s="132"/>
      <c r="C161" s="133" t="s">
        <v>75</v>
      </c>
      <c r="D161" s="133" t="s">
        <v>161</v>
      </c>
      <c r="E161" s="134" t="s">
        <v>957</v>
      </c>
      <c r="F161" s="135" t="s">
        <v>958</v>
      </c>
      <c r="G161" s="136" t="s">
        <v>201</v>
      </c>
      <c r="H161" s="137">
        <v>4</v>
      </c>
      <c r="I161" s="138"/>
      <c r="J161" s="139">
        <f t="shared" si="10"/>
        <v>0</v>
      </c>
      <c r="K161" s="135" t="s">
        <v>841</v>
      </c>
      <c r="L161" s="33"/>
      <c r="M161" s="140" t="s">
        <v>3</v>
      </c>
      <c r="N161" s="141" t="s">
        <v>46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238</v>
      </c>
      <c r="AT161" s="144" t="s">
        <v>161</v>
      </c>
      <c r="AU161" s="144" t="s">
        <v>83</v>
      </c>
      <c r="AY161" s="17" t="s">
        <v>157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7" t="s">
        <v>83</v>
      </c>
      <c r="BK161" s="145">
        <f t="shared" si="19"/>
        <v>0</v>
      </c>
      <c r="BL161" s="17" t="s">
        <v>238</v>
      </c>
      <c r="BM161" s="144" t="s">
        <v>959</v>
      </c>
    </row>
    <row r="162" spans="2:65" s="1" customFormat="1" ht="37.700000000000003" customHeight="1" x14ac:dyDescent="0.2">
      <c r="B162" s="132"/>
      <c r="C162" s="133" t="s">
        <v>75</v>
      </c>
      <c r="D162" s="133" t="s">
        <v>161</v>
      </c>
      <c r="E162" s="134" t="s">
        <v>960</v>
      </c>
      <c r="F162" s="135" t="s">
        <v>961</v>
      </c>
      <c r="G162" s="136" t="s">
        <v>201</v>
      </c>
      <c r="H162" s="137">
        <v>8</v>
      </c>
      <c r="I162" s="138"/>
      <c r="J162" s="139">
        <f t="shared" si="10"/>
        <v>0</v>
      </c>
      <c r="K162" s="135" t="s">
        <v>841</v>
      </c>
      <c r="L162" s="33"/>
      <c r="M162" s="140" t="s">
        <v>3</v>
      </c>
      <c r="N162" s="141" t="s">
        <v>46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238</v>
      </c>
      <c r="AT162" s="144" t="s">
        <v>161</v>
      </c>
      <c r="AU162" s="144" t="s">
        <v>83</v>
      </c>
      <c r="AY162" s="17" t="s">
        <v>157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7" t="s">
        <v>83</v>
      </c>
      <c r="BK162" s="145">
        <f t="shared" si="19"/>
        <v>0</v>
      </c>
      <c r="BL162" s="17" t="s">
        <v>238</v>
      </c>
      <c r="BM162" s="144" t="s">
        <v>962</v>
      </c>
    </row>
    <row r="163" spans="2:65" s="1" customFormat="1" ht="24.2" customHeight="1" x14ac:dyDescent="0.2">
      <c r="B163" s="132"/>
      <c r="C163" s="133" t="s">
        <v>75</v>
      </c>
      <c r="D163" s="133" t="s">
        <v>161</v>
      </c>
      <c r="E163" s="134" t="s">
        <v>963</v>
      </c>
      <c r="F163" s="135" t="s">
        <v>964</v>
      </c>
      <c r="G163" s="136" t="s">
        <v>201</v>
      </c>
      <c r="H163" s="137">
        <v>4</v>
      </c>
      <c r="I163" s="138"/>
      <c r="J163" s="139">
        <f t="shared" si="10"/>
        <v>0</v>
      </c>
      <c r="K163" s="135" t="s">
        <v>841</v>
      </c>
      <c r="L163" s="33"/>
      <c r="M163" s="140" t="s">
        <v>3</v>
      </c>
      <c r="N163" s="141" t="s">
        <v>46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238</v>
      </c>
      <c r="AT163" s="144" t="s">
        <v>161</v>
      </c>
      <c r="AU163" s="144" t="s">
        <v>83</v>
      </c>
      <c r="AY163" s="17" t="s">
        <v>157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7" t="s">
        <v>83</v>
      </c>
      <c r="BK163" s="145">
        <f t="shared" si="19"/>
        <v>0</v>
      </c>
      <c r="BL163" s="17" t="s">
        <v>238</v>
      </c>
      <c r="BM163" s="144" t="s">
        <v>965</v>
      </c>
    </row>
    <row r="164" spans="2:65" s="1" customFormat="1" ht="24.2" customHeight="1" x14ac:dyDescent="0.2">
      <c r="B164" s="132"/>
      <c r="C164" s="133" t="s">
        <v>75</v>
      </c>
      <c r="D164" s="133" t="s">
        <v>161</v>
      </c>
      <c r="E164" s="134" t="s">
        <v>966</v>
      </c>
      <c r="F164" s="135" t="s">
        <v>967</v>
      </c>
      <c r="G164" s="136" t="s">
        <v>201</v>
      </c>
      <c r="H164" s="137">
        <v>6</v>
      </c>
      <c r="I164" s="138"/>
      <c r="J164" s="139">
        <f t="shared" si="10"/>
        <v>0</v>
      </c>
      <c r="K164" s="135" t="s">
        <v>841</v>
      </c>
      <c r="L164" s="33"/>
      <c r="M164" s="140" t="s">
        <v>3</v>
      </c>
      <c r="N164" s="141" t="s">
        <v>46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AR164" s="144" t="s">
        <v>238</v>
      </c>
      <c r="AT164" s="144" t="s">
        <v>161</v>
      </c>
      <c r="AU164" s="144" t="s">
        <v>83</v>
      </c>
      <c r="AY164" s="17" t="s">
        <v>157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7" t="s">
        <v>83</v>
      </c>
      <c r="BK164" s="145">
        <f t="shared" si="19"/>
        <v>0</v>
      </c>
      <c r="BL164" s="17" t="s">
        <v>238</v>
      </c>
      <c r="BM164" s="144" t="s">
        <v>610</v>
      </c>
    </row>
    <row r="165" spans="2:65" s="1" customFormat="1" ht="24.2" customHeight="1" x14ac:dyDescent="0.2">
      <c r="B165" s="132"/>
      <c r="C165" s="133" t="s">
        <v>75</v>
      </c>
      <c r="D165" s="133" t="s">
        <v>161</v>
      </c>
      <c r="E165" s="134" t="s">
        <v>968</v>
      </c>
      <c r="F165" s="135" t="s">
        <v>969</v>
      </c>
      <c r="G165" s="136" t="s">
        <v>201</v>
      </c>
      <c r="H165" s="137">
        <v>23</v>
      </c>
      <c r="I165" s="138"/>
      <c r="J165" s="139">
        <f t="shared" si="10"/>
        <v>0</v>
      </c>
      <c r="K165" s="135" t="s">
        <v>888</v>
      </c>
      <c r="L165" s="33"/>
      <c r="M165" s="140" t="s">
        <v>3</v>
      </c>
      <c r="N165" s="141" t="s">
        <v>46</v>
      </c>
      <c r="P165" s="142">
        <f t="shared" si="11"/>
        <v>0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AR165" s="144" t="s">
        <v>238</v>
      </c>
      <c r="AT165" s="144" t="s">
        <v>161</v>
      </c>
      <c r="AU165" s="144" t="s">
        <v>83</v>
      </c>
      <c r="AY165" s="17" t="s">
        <v>157</v>
      </c>
      <c r="BE165" s="145">
        <f t="shared" si="14"/>
        <v>0</v>
      </c>
      <c r="BF165" s="145">
        <f t="shared" si="15"/>
        <v>0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7" t="s">
        <v>83</v>
      </c>
      <c r="BK165" s="145">
        <f t="shared" si="19"/>
        <v>0</v>
      </c>
      <c r="BL165" s="17" t="s">
        <v>238</v>
      </c>
      <c r="BM165" s="144" t="s">
        <v>623</v>
      </c>
    </row>
    <row r="166" spans="2:65" s="1" customFormat="1" ht="44.25" customHeight="1" x14ac:dyDescent="0.2">
      <c r="B166" s="132"/>
      <c r="C166" s="133" t="s">
        <v>75</v>
      </c>
      <c r="D166" s="133" t="s">
        <v>161</v>
      </c>
      <c r="E166" s="134" t="s">
        <v>970</v>
      </c>
      <c r="F166" s="135" t="s">
        <v>971</v>
      </c>
      <c r="G166" s="136" t="s">
        <v>201</v>
      </c>
      <c r="H166" s="137">
        <v>7</v>
      </c>
      <c r="I166" s="138"/>
      <c r="J166" s="139">
        <f t="shared" si="10"/>
        <v>0</v>
      </c>
      <c r="K166" s="135" t="s">
        <v>888</v>
      </c>
      <c r="L166" s="33"/>
      <c r="M166" s="140" t="s">
        <v>3</v>
      </c>
      <c r="N166" s="141" t="s">
        <v>46</v>
      </c>
      <c r="P166" s="142">
        <f t="shared" si="11"/>
        <v>0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AR166" s="144" t="s">
        <v>238</v>
      </c>
      <c r="AT166" s="144" t="s">
        <v>161</v>
      </c>
      <c r="AU166" s="144" t="s">
        <v>83</v>
      </c>
      <c r="AY166" s="17" t="s">
        <v>157</v>
      </c>
      <c r="BE166" s="145">
        <f t="shared" si="14"/>
        <v>0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7" t="s">
        <v>83</v>
      </c>
      <c r="BK166" s="145">
        <f t="shared" si="19"/>
        <v>0</v>
      </c>
      <c r="BL166" s="17" t="s">
        <v>238</v>
      </c>
      <c r="BM166" s="144" t="s">
        <v>632</v>
      </c>
    </row>
    <row r="167" spans="2:65" s="1" customFormat="1" ht="33" customHeight="1" x14ac:dyDescent="0.2">
      <c r="B167" s="132"/>
      <c r="C167" s="133" t="s">
        <v>75</v>
      </c>
      <c r="D167" s="133" t="s">
        <v>161</v>
      </c>
      <c r="E167" s="134" t="s">
        <v>972</v>
      </c>
      <c r="F167" s="135" t="s">
        <v>973</v>
      </c>
      <c r="G167" s="136" t="s">
        <v>201</v>
      </c>
      <c r="H167" s="137">
        <v>5</v>
      </c>
      <c r="I167" s="138"/>
      <c r="J167" s="139">
        <f t="shared" si="10"/>
        <v>0</v>
      </c>
      <c r="K167" s="135" t="s">
        <v>888</v>
      </c>
      <c r="L167" s="33"/>
      <c r="M167" s="140" t="s">
        <v>3</v>
      </c>
      <c r="N167" s="141" t="s">
        <v>46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AR167" s="144" t="s">
        <v>238</v>
      </c>
      <c r="AT167" s="144" t="s">
        <v>161</v>
      </c>
      <c r="AU167" s="144" t="s">
        <v>83</v>
      </c>
      <c r="AY167" s="17" t="s">
        <v>157</v>
      </c>
      <c r="BE167" s="145">
        <f t="shared" si="14"/>
        <v>0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7" t="s">
        <v>83</v>
      </c>
      <c r="BK167" s="145">
        <f t="shared" si="19"/>
        <v>0</v>
      </c>
      <c r="BL167" s="17" t="s">
        <v>238</v>
      </c>
      <c r="BM167" s="144" t="s">
        <v>645</v>
      </c>
    </row>
    <row r="168" spans="2:65" s="1" customFormat="1" ht="33" customHeight="1" x14ac:dyDescent="0.2">
      <c r="B168" s="132"/>
      <c r="C168" s="133" t="s">
        <v>75</v>
      </c>
      <c r="D168" s="133" t="s">
        <v>161</v>
      </c>
      <c r="E168" s="134" t="s">
        <v>974</v>
      </c>
      <c r="F168" s="135" t="s">
        <v>975</v>
      </c>
      <c r="G168" s="136" t="s">
        <v>201</v>
      </c>
      <c r="H168" s="137">
        <v>8</v>
      </c>
      <c r="I168" s="138"/>
      <c r="J168" s="139">
        <f t="shared" si="10"/>
        <v>0</v>
      </c>
      <c r="K168" s="135" t="s">
        <v>888</v>
      </c>
      <c r="L168" s="33"/>
      <c r="M168" s="140" t="s">
        <v>3</v>
      </c>
      <c r="N168" s="141" t="s">
        <v>46</v>
      </c>
      <c r="P168" s="142">
        <f t="shared" si="11"/>
        <v>0</v>
      </c>
      <c r="Q168" s="142">
        <v>0</v>
      </c>
      <c r="R168" s="142">
        <f t="shared" si="12"/>
        <v>0</v>
      </c>
      <c r="S168" s="142">
        <v>0</v>
      </c>
      <c r="T168" s="143">
        <f t="shared" si="13"/>
        <v>0</v>
      </c>
      <c r="AR168" s="144" t="s">
        <v>238</v>
      </c>
      <c r="AT168" s="144" t="s">
        <v>161</v>
      </c>
      <c r="AU168" s="144" t="s">
        <v>83</v>
      </c>
      <c r="AY168" s="17" t="s">
        <v>157</v>
      </c>
      <c r="BE168" s="145">
        <f t="shared" si="14"/>
        <v>0</v>
      </c>
      <c r="BF168" s="145">
        <f t="shared" si="15"/>
        <v>0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7" t="s">
        <v>83</v>
      </c>
      <c r="BK168" s="145">
        <f t="shared" si="19"/>
        <v>0</v>
      </c>
      <c r="BL168" s="17" t="s">
        <v>238</v>
      </c>
      <c r="BM168" s="144" t="s">
        <v>659</v>
      </c>
    </row>
    <row r="169" spans="2:65" s="1" customFormat="1" ht="24.2" customHeight="1" x14ac:dyDescent="0.2">
      <c r="B169" s="132"/>
      <c r="C169" s="133" t="s">
        <v>75</v>
      </c>
      <c r="D169" s="133" t="s">
        <v>161</v>
      </c>
      <c r="E169" s="134" t="s">
        <v>976</v>
      </c>
      <c r="F169" s="135" t="s">
        <v>977</v>
      </c>
      <c r="G169" s="136" t="s">
        <v>325</v>
      </c>
      <c r="H169" s="137">
        <v>2.8000000000000001E-2</v>
      </c>
      <c r="I169" s="138"/>
      <c r="J169" s="139">
        <f t="shared" si="10"/>
        <v>0</v>
      </c>
      <c r="K169" s="135" t="s">
        <v>841</v>
      </c>
      <c r="L169" s="33"/>
      <c r="M169" s="140" t="s">
        <v>3</v>
      </c>
      <c r="N169" s="141" t="s">
        <v>46</v>
      </c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AR169" s="144" t="s">
        <v>238</v>
      </c>
      <c r="AT169" s="144" t="s">
        <v>161</v>
      </c>
      <c r="AU169" s="144" t="s">
        <v>83</v>
      </c>
      <c r="AY169" s="17" t="s">
        <v>157</v>
      </c>
      <c r="BE169" s="145">
        <f t="shared" si="14"/>
        <v>0</v>
      </c>
      <c r="BF169" s="145">
        <f t="shared" si="15"/>
        <v>0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7" t="s">
        <v>83</v>
      </c>
      <c r="BK169" s="145">
        <f t="shared" si="19"/>
        <v>0</v>
      </c>
      <c r="BL169" s="17" t="s">
        <v>238</v>
      </c>
      <c r="BM169" s="144" t="s">
        <v>672</v>
      </c>
    </row>
    <row r="170" spans="2:65" s="1" customFormat="1" ht="19.5" x14ac:dyDescent="0.2">
      <c r="B170" s="33"/>
      <c r="D170" s="151" t="s">
        <v>842</v>
      </c>
      <c r="F170" s="189" t="s">
        <v>943</v>
      </c>
      <c r="I170" s="148"/>
      <c r="L170" s="33"/>
      <c r="M170" s="149"/>
      <c r="T170" s="54"/>
      <c r="AT170" s="17" t="s">
        <v>842</v>
      </c>
      <c r="AU170" s="17" t="s">
        <v>83</v>
      </c>
    </row>
    <row r="171" spans="2:65" s="11" customFormat="1" ht="26.1" customHeight="1" x14ac:dyDescent="0.2">
      <c r="B171" s="120"/>
      <c r="D171" s="121" t="s">
        <v>74</v>
      </c>
      <c r="E171" s="122" t="s">
        <v>566</v>
      </c>
      <c r="F171" s="122" t="s">
        <v>567</v>
      </c>
      <c r="I171" s="123"/>
      <c r="J171" s="124">
        <f>BK171</f>
        <v>0</v>
      </c>
      <c r="L171" s="120"/>
      <c r="M171" s="125"/>
      <c r="P171" s="126">
        <f>SUM(P172:P174)</f>
        <v>0</v>
      </c>
      <c r="R171" s="126">
        <f>SUM(R172:R174)</f>
        <v>0</v>
      </c>
      <c r="T171" s="127">
        <f>SUM(T172:T174)</f>
        <v>0</v>
      </c>
      <c r="AR171" s="121" t="s">
        <v>85</v>
      </c>
      <c r="AT171" s="128" t="s">
        <v>74</v>
      </c>
      <c r="AU171" s="128" t="s">
        <v>75</v>
      </c>
      <c r="AY171" s="121" t="s">
        <v>157</v>
      </c>
      <c r="BK171" s="129">
        <f>SUM(BK172:BK174)</f>
        <v>0</v>
      </c>
    </row>
    <row r="172" spans="2:65" s="1" customFormat="1" ht="24.2" customHeight="1" x14ac:dyDescent="0.2">
      <c r="B172" s="132"/>
      <c r="C172" s="133" t="s">
        <v>75</v>
      </c>
      <c r="D172" s="133" t="s">
        <v>161</v>
      </c>
      <c r="E172" s="134" t="s">
        <v>978</v>
      </c>
      <c r="F172" s="135" t="s">
        <v>979</v>
      </c>
      <c r="G172" s="136" t="s">
        <v>164</v>
      </c>
      <c r="H172" s="137">
        <v>6.6</v>
      </c>
      <c r="I172" s="138"/>
      <c r="J172" s="139">
        <f>ROUND(I172*H172,2)</f>
        <v>0</v>
      </c>
      <c r="K172" s="135" t="s">
        <v>841</v>
      </c>
      <c r="L172" s="33"/>
      <c r="M172" s="140" t="s">
        <v>3</v>
      </c>
      <c r="N172" s="141" t="s">
        <v>46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238</v>
      </c>
      <c r="AT172" s="144" t="s">
        <v>161</v>
      </c>
      <c r="AU172" s="144" t="s">
        <v>83</v>
      </c>
      <c r="AY172" s="17" t="s">
        <v>157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83</v>
      </c>
      <c r="BK172" s="145">
        <f>ROUND(I172*H172,2)</f>
        <v>0</v>
      </c>
      <c r="BL172" s="17" t="s">
        <v>238</v>
      </c>
      <c r="BM172" s="144" t="s">
        <v>683</v>
      </c>
    </row>
    <row r="173" spans="2:65" s="1" customFormat="1" ht="37.700000000000003" customHeight="1" x14ac:dyDescent="0.2">
      <c r="B173" s="132"/>
      <c r="C173" s="133" t="s">
        <v>75</v>
      </c>
      <c r="D173" s="133" t="s">
        <v>161</v>
      </c>
      <c r="E173" s="134" t="s">
        <v>980</v>
      </c>
      <c r="F173" s="135" t="s">
        <v>981</v>
      </c>
      <c r="G173" s="136" t="s">
        <v>164</v>
      </c>
      <c r="H173" s="137">
        <v>6.6</v>
      </c>
      <c r="I173" s="138"/>
      <c r="J173" s="139">
        <f>ROUND(I173*H173,2)</f>
        <v>0</v>
      </c>
      <c r="K173" s="135" t="s">
        <v>841</v>
      </c>
      <c r="L173" s="33"/>
      <c r="M173" s="140" t="s">
        <v>3</v>
      </c>
      <c r="N173" s="141" t="s">
        <v>46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238</v>
      </c>
      <c r="AT173" s="144" t="s">
        <v>161</v>
      </c>
      <c r="AU173" s="144" t="s">
        <v>83</v>
      </c>
      <c r="AY173" s="17" t="s">
        <v>157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83</v>
      </c>
      <c r="BK173" s="145">
        <f>ROUND(I173*H173,2)</f>
        <v>0</v>
      </c>
      <c r="BL173" s="17" t="s">
        <v>238</v>
      </c>
      <c r="BM173" s="144" t="s">
        <v>697</v>
      </c>
    </row>
    <row r="174" spans="2:65" s="1" customFormat="1" ht="16.5" customHeight="1" x14ac:dyDescent="0.2">
      <c r="B174" s="132"/>
      <c r="C174" s="133" t="s">
        <v>75</v>
      </c>
      <c r="D174" s="133" t="s">
        <v>161</v>
      </c>
      <c r="E174" s="134" t="s">
        <v>982</v>
      </c>
      <c r="F174" s="135" t="s">
        <v>983</v>
      </c>
      <c r="G174" s="136" t="s">
        <v>164</v>
      </c>
      <c r="H174" s="137">
        <v>6.6</v>
      </c>
      <c r="I174" s="138"/>
      <c r="J174" s="139">
        <f>ROUND(I174*H174,2)</f>
        <v>0</v>
      </c>
      <c r="K174" s="135" t="s">
        <v>841</v>
      </c>
      <c r="L174" s="33"/>
      <c r="M174" s="140" t="s">
        <v>3</v>
      </c>
      <c r="N174" s="141" t="s">
        <v>46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238</v>
      </c>
      <c r="AT174" s="144" t="s">
        <v>161</v>
      </c>
      <c r="AU174" s="144" t="s">
        <v>83</v>
      </c>
      <c r="AY174" s="17" t="s">
        <v>157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83</v>
      </c>
      <c r="BK174" s="145">
        <f>ROUND(I174*H174,2)</f>
        <v>0</v>
      </c>
      <c r="BL174" s="17" t="s">
        <v>238</v>
      </c>
      <c r="BM174" s="144" t="s">
        <v>707</v>
      </c>
    </row>
    <row r="175" spans="2:65" s="11" customFormat="1" ht="26.1" customHeight="1" x14ac:dyDescent="0.2">
      <c r="B175" s="120"/>
      <c r="D175" s="121" t="s">
        <v>74</v>
      </c>
      <c r="E175" s="122" t="s">
        <v>758</v>
      </c>
      <c r="F175" s="122" t="s">
        <v>984</v>
      </c>
      <c r="I175" s="123"/>
      <c r="J175" s="124">
        <f>BK175</f>
        <v>0</v>
      </c>
      <c r="L175" s="120"/>
      <c r="M175" s="125"/>
      <c r="P175" s="126">
        <f>SUM(P176:P177)</f>
        <v>0</v>
      </c>
      <c r="R175" s="126">
        <f>SUM(R176:R177)</f>
        <v>0</v>
      </c>
      <c r="T175" s="127">
        <f>SUM(T176:T177)</f>
        <v>0</v>
      </c>
      <c r="AR175" s="121" t="s">
        <v>85</v>
      </c>
      <c r="AT175" s="128" t="s">
        <v>74</v>
      </c>
      <c r="AU175" s="128" t="s">
        <v>75</v>
      </c>
      <c r="AY175" s="121" t="s">
        <v>157</v>
      </c>
      <c r="BK175" s="129">
        <f>SUM(BK176:BK177)</f>
        <v>0</v>
      </c>
    </row>
    <row r="176" spans="2:65" s="1" customFormat="1" ht="37.700000000000003" customHeight="1" x14ac:dyDescent="0.2">
      <c r="B176" s="132"/>
      <c r="C176" s="133" t="s">
        <v>75</v>
      </c>
      <c r="D176" s="133" t="s">
        <v>161</v>
      </c>
      <c r="E176" s="134" t="s">
        <v>985</v>
      </c>
      <c r="F176" s="135" t="s">
        <v>986</v>
      </c>
      <c r="G176" s="136" t="s">
        <v>164</v>
      </c>
      <c r="H176" s="137">
        <v>1.6</v>
      </c>
      <c r="I176" s="138"/>
      <c r="J176" s="139">
        <f>ROUND(I176*H176,2)</f>
        <v>0</v>
      </c>
      <c r="K176" s="135" t="s">
        <v>841</v>
      </c>
      <c r="L176" s="33"/>
      <c r="M176" s="140" t="s">
        <v>3</v>
      </c>
      <c r="N176" s="141" t="s">
        <v>46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238</v>
      </c>
      <c r="AT176" s="144" t="s">
        <v>161</v>
      </c>
      <c r="AU176" s="144" t="s">
        <v>83</v>
      </c>
      <c r="AY176" s="17" t="s">
        <v>157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83</v>
      </c>
      <c r="BK176" s="145">
        <f>ROUND(I176*H176,2)</f>
        <v>0</v>
      </c>
      <c r="BL176" s="17" t="s">
        <v>238</v>
      </c>
      <c r="BM176" s="144" t="s">
        <v>725</v>
      </c>
    </row>
    <row r="177" spans="2:65" s="1" customFormat="1" ht="24.2" customHeight="1" x14ac:dyDescent="0.2">
      <c r="B177" s="132"/>
      <c r="C177" s="133" t="s">
        <v>75</v>
      </c>
      <c r="D177" s="133" t="s">
        <v>161</v>
      </c>
      <c r="E177" s="134" t="s">
        <v>987</v>
      </c>
      <c r="F177" s="135" t="s">
        <v>988</v>
      </c>
      <c r="G177" s="136" t="s">
        <v>164</v>
      </c>
      <c r="H177" s="137">
        <v>2</v>
      </c>
      <c r="I177" s="138"/>
      <c r="J177" s="139">
        <f>ROUND(I177*H177,2)</f>
        <v>0</v>
      </c>
      <c r="K177" s="135" t="s">
        <v>841</v>
      </c>
      <c r="L177" s="33"/>
      <c r="M177" s="140" t="s">
        <v>3</v>
      </c>
      <c r="N177" s="141" t="s">
        <v>46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238</v>
      </c>
      <c r="AT177" s="144" t="s">
        <v>161</v>
      </c>
      <c r="AU177" s="144" t="s">
        <v>83</v>
      </c>
      <c r="AY177" s="17" t="s">
        <v>157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83</v>
      </c>
      <c r="BK177" s="145">
        <f>ROUND(I177*H177,2)</f>
        <v>0</v>
      </c>
      <c r="BL177" s="17" t="s">
        <v>238</v>
      </c>
      <c r="BM177" s="144" t="s">
        <v>737</v>
      </c>
    </row>
    <row r="178" spans="2:65" s="11" customFormat="1" ht="26.1" customHeight="1" x14ac:dyDescent="0.2">
      <c r="B178" s="120"/>
      <c r="D178" s="121" t="s">
        <v>74</v>
      </c>
      <c r="E178" s="122" t="s">
        <v>989</v>
      </c>
      <c r="F178" s="122" t="s">
        <v>990</v>
      </c>
      <c r="I178" s="123"/>
      <c r="J178" s="124">
        <f>BK178</f>
        <v>0</v>
      </c>
      <c r="L178" s="120"/>
      <c r="M178" s="125"/>
      <c r="P178" s="126">
        <f>SUM(P179:P186)</f>
        <v>0</v>
      </c>
      <c r="R178" s="126">
        <f>SUM(R179:R186)</f>
        <v>0</v>
      </c>
      <c r="T178" s="127">
        <f>SUM(T179:T186)</f>
        <v>0</v>
      </c>
      <c r="AR178" s="121" t="s">
        <v>83</v>
      </c>
      <c r="AT178" s="128" t="s">
        <v>74</v>
      </c>
      <c r="AU178" s="128" t="s">
        <v>75</v>
      </c>
      <c r="AY178" s="121" t="s">
        <v>157</v>
      </c>
      <c r="BK178" s="129">
        <f>SUM(BK179:BK186)</f>
        <v>0</v>
      </c>
    </row>
    <row r="179" spans="2:65" s="1" customFormat="1" ht="21.75" customHeight="1" x14ac:dyDescent="0.2">
      <c r="B179" s="132"/>
      <c r="C179" s="133" t="s">
        <v>75</v>
      </c>
      <c r="D179" s="133" t="s">
        <v>161</v>
      </c>
      <c r="E179" s="134" t="s">
        <v>991</v>
      </c>
      <c r="F179" s="135" t="s">
        <v>992</v>
      </c>
      <c r="G179" s="136" t="s">
        <v>325</v>
      </c>
      <c r="H179" s="137">
        <v>0.70599999999999996</v>
      </c>
      <c r="I179" s="138"/>
      <c r="J179" s="139">
        <f>ROUND(I179*H179,2)</f>
        <v>0</v>
      </c>
      <c r="K179" s="135" t="s">
        <v>841</v>
      </c>
      <c r="L179" s="33"/>
      <c r="M179" s="140" t="s">
        <v>3</v>
      </c>
      <c r="N179" s="141" t="s">
        <v>46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160</v>
      </c>
      <c r="AT179" s="144" t="s">
        <v>161</v>
      </c>
      <c r="AU179" s="144" t="s">
        <v>83</v>
      </c>
      <c r="AY179" s="17" t="s">
        <v>157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83</v>
      </c>
      <c r="BK179" s="145">
        <f>ROUND(I179*H179,2)</f>
        <v>0</v>
      </c>
      <c r="BL179" s="17" t="s">
        <v>160</v>
      </c>
      <c r="BM179" s="144" t="s">
        <v>748</v>
      </c>
    </row>
    <row r="180" spans="2:65" s="1" customFormat="1" ht="24.2" customHeight="1" x14ac:dyDescent="0.2">
      <c r="B180" s="132"/>
      <c r="C180" s="133" t="s">
        <v>75</v>
      </c>
      <c r="D180" s="133" t="s">
        <v>161</v>
      </c>
      <c r="E180" s="134" t="s">
        <v>993</v>
      </c>
      <c r="F180" s="135" t="s">
        <v>994</v>
      </c>
      <c r="G180" s="136" t="s">
        <v>325</v>
      </c>
      <c r="H180" s="137">
        <v>7.0590000000000002</v>
      </c>
      <c r="I180" s="138"/>
      <c r="J180" s="139">
        <f>ROUND(I180*H180,2)</f>
        <v>0</v>
      </c>
      <c r="K180" s="135" t="s">
        <v>841</v>
      </c>
      <c r="L180" s="33"/>
      <c r="M180" s="140" t="s">
        <v>3</v>
      </c>
      <c r="N180" s="141" t="s">
        <v>46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160</v>
      </c>
      <c r="AT180" s="144" t="s">
        <v>161</v>
      </c>
      <c r="AU180" s="144" t="s">
        <v>83</v>
      </c>
      <c r="AY180" s="17" t="s">
        <v>157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83</v>
      </c>
      <c r="BK180" s="145">
        <f>ROUND(I180*H180,2)</f>
        <v>0</v>
      </c>
      <c r="BL180" s="17" t="s">
        <v>160</v>
      </c>
      <c r="BM180" s="144" t="s">
        <v>760</v>
      </c>
    </row>
    <row r="181" spans="2:65" s="1" customFormat="1" ht="24.2" customHeight="1" x14ac:dyDescent="0.2">
      <c r="B181" s="132"/>
      <c r="C181" s="133" t="s">
        <v>75</v>
      </c>
      <c r="D181" s="133" t="s">
        <v>161</v>
      </c>
      <c r="E181" s="134" t="s">
        <v>995</v>
      </c>
      <c r="F181" s="135" t="s">
        <v>996</v>
      </c>
      <c r="G181" s="136" t="s">
        <v>325</v>
      </c>
      <c r="H181" s="137">
        <v>0.70599999999999996</v>
      </c>
      <c r="I181" s="138"/>
      <c r="J181" s="139">
        <f>ROUND(I181*H181,2)</f>
        <v>0</v>
      </c>
      <c r="K181" s="135" t="s">
        <v>841</v>
      </c>
      <c r="L181" s="33"/>
      <c r="M181" s="140" t="s">
        <v>3</v>
      </c>
      <c r="N181" s="141" t="s">
        <v>46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160</v>
      </c>
      <c r="AT181" s="144" t="s">
        <v>161</v>
      </c>
      <c r="AU181" s="144" t="s">
        <v>83</v>
      </c>
      <c r="AY181" s="17" t="s">
        <v>157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83</v>
      </c>
      <c r="BK181" s="145">
        <f>ROUND(I181*H181,2)</f>
        <v>0</v>
      </c>
      <c r="BL181" s="17" t="s">
        <v>160</v>
      </c>
      <c r="BM181" s="144" t="s">
        <v>774</v>
      </c>
    </row>
    <row r="182" spans="2:65" s="1" customFormat="1" ht="24.2" customHeight="1" x14ac:dyDescent="0.2">
      <c r="B182" s="132"/>
      <c r="C182" s="133" t="s">
        <v>75</v>
      </c>
      <c r="D182" s="133" t="s">
        <v>161</v>
      </c>
      <c r="E182" s="134" t="s">
        <v>997</v>
      </c>
      <c r="F182" s="135" t="s">
        <v>998</v>
      </c>
      <c r="G182" s="136" t="s">
        <v>325</v>
      </c>
      <c r="H182" s="137">
        <v>0.70599999999999996</v>
      </c>
      <c r="I182" s="138"/>
      <c r="J182" s="139">
        <f>ROUND(I182*H182,2)</f>
        <v>0</v>
      </c>
      <c r="K182" s="135" t="s">
        <v>999</v>
      </c>
      <c r="L182" s="33"/>
      <c r="M182" s="140" t="s">
        <v>3</v>
      </c>
      <c r="N182" s="141" t="s">
        <v>46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160</v>
      </c>
      <c r="AT182" s="144" t="s">
        <v>161</v>
      </c>
      <c r="AU182" s="144" t="s">
        <v>83</v>
      </c>
      <c r="AY182" s="17" t="s">
        <v>157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83</v>
      </c>
      <c r="BK182" s="145">
        <f>ROUND(I182*H182,2)</f>
        <v>0</v>
      </c>
      <c r="BL182" s="17" t="s">
        <v>160</v>
      </c>
      <c r="BM182" s="144" t="s">
        <v>784</v>
      </c>
    </row>
    <row r="183" spans="2:65" s="1" customFormat="1" ht="37.700000000000003" customHeight="1" x14ac:dyDescent="0.2">
      <c r="B183" s="132"/>
      <c r="C183" s="133" t="s">
        <v>75</v>
      </c>
      <c r="D183" s="133" t="s">
        <v>161</v>
      </c>
      <c r="E183" s="134" t="s">
        <v>1000</v>
      </c>
      <c r="F183" s="135" t="s">
        <v>1001</v>
      </c>
      <c r="G183" s="136" t="s">
        <v>325</v>
      </c>
      <c r="H183" s="137">
        <v>0.70599999999999996</v>
      </c>
      <c r="I183" s="138"/>
      <c r="J183" s="139">
        <f>ROUND(I183*H183,2)</f>
        <v>0</v>
      </c>
      <c r="K183" s="135" t="s">
        <v>841</v>
      </c>
      <c r="L183" s="33"/>
      <c r="M183" s="140" t="s">
        <v>3</v>
      </c>
      <c r="N183" s="141" t="s">
        <v>46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160</v>
      </c>
      <c r="AT183" s="144" t="s">
        <v>161</v>
      </c>
      <c r="AU183" s="144" t="s">
        <v>83</v>
      </c>
      <c r="AY183" s="17" t="s">
        <v>157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83</v>
      </c>
      <c r="BK183" s="145">
        <f>ROUND(I183*H183,2)</f>
        <v>0</v>
      </c>
      <c r="BL183" s="17" t="s">
        <v>160</v>
      </c>
      <c r="BM183" s="144" t="s">
        <v>796</v>
      </c>
    </row>
    <row r="184" spans="2:65" s="1" customFormat="1" ht="19.5" x14ac:dyDescent="0.2">
      <c r="B184" s="33"/>
      <c r="D184" s="151" t="s">
        <v>842</v>
      </c>
      <c r="F184" s="189" t="s">
        <v>1002</v>
      </c>
      <c r="I184" s="148"/>
      <c r="L184" s="33"/>
      <c r="M184" s="149"/>
      <c r="T184" s="54"/>
      <c r="AT184" s="17" t="s">
        <v>842</v>
      </c>
      <c r="AU184" s="17" t="s">
        <v>83</v>
      </c>
    </row>
    <row r="185" spans="2:65" s="1" customFormat="1" ht="16.5" customHeight="1" x14ac:dyDescent="0.2">
      <c r="B185" s="132"/>
      <c r="C185" s="133" t="s">
        <v>75</v>
      </c>
      <c r="D185" s="133" t="s">
        <v>161</v>
      </c>
      <c r="E185" s="134" t="s">
        <v>1003</v>
      </c>
      <c r="F185" s="135" t="s">
        <v>1004</v>
      </c>
      <c r="G185" s="136" t="s">
        <v>325</v>
      </c>
      <c r="H185" s="137">
        <v>0.70599999999999996</v>
      </c>
      <c r="I185" s="138"/>
      <c r="J185" s="139">
        <f>ROUND(I185*H185,2)</f>
        <v>0</v>
      </c>
      <c r="K185" s="135" t="s">
        <v>841</v>
      </c>
      <c r="L185" s="33"/>
      <c r="M185" s="140" t="s">
        <v>3</v>
      </c>
      <c r="N185" s="141" t="s">
        <v>46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160</v>
      </c>
      <c r="AT185" s="144" t="s">
        <v>161</v>
      </c>
      <c r="AU185" s="144" t="s">
        <v>83</v>
      </c>
      <c r="AY185" s="17" t="s">
        <v>157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83</v>
      </c>
      <c r="BK185" s="145">
        <f>ROUND(I185*H185,2)</f>
        <v>0</v>
      </c>
      <c r="BL185" s="17" t="s">
        <v>160</v>
      </c>
      <c r="BM185" s="144" t="s">
        <v>812</v>
      </c>
    </row>
    <row r="186" spans="2:65" s="1" customFormat="1" ht="19.5" x14ac:dyDescent="0.2">
      <c r="B186" s="33"/>
      <c r="D186" s="151" t="s">
        <v>842</v>
      </c>
      <c r="F186" s="189" t="s">
        <v>1005</v>
      </c>
      <c r="I186" s="148"/>
      <c r="L186" s="33"/>
      <c r="M186" s="149"/>
      <c r="T186" s="54"/>
      <c r="AT186" s="17" t="s">
        <v>842</v>
      </c>
      <c r="AU186" s="17" t="s">
        <v>83</v>
      </c>
    </row>
    <row r="187" spans="2:65" s="11" customFormat="1" ht="26.1" customHeight="1" x14ac:dyDescent="0.2">
      <c r="B187" s="120"/>
      <c r="D187" s="121" t="s">
        <v>74</v>
      </c>
      <c r="E187" s="122" t="s">
        <v>1006</v>
      </c>
      <c r="F187" s="122" t="s">
        <v>1006</v>
      </c>
      <c r="I187" s="123"/>
      <c r="J187" s="124">
        <f>BK187</f>
        <v>0</v>
      </c>
      <c r="L187" s="120"/>
      <c r="M187" s="190"/>
      <c r="N187" s="191"/>
      <c r="O187" s="191"/>
      <c r="P187" s="192">
        <v>0</v>
      </c>
      <c r="Q187" s="191"/>
      <c r="R187" s="192">
        <v>0</v>
      </c>
      <c r="S187" s="191"/>
      <c r="T187" s="193">
        <v>0</v>
      </c>
      <c r="AR187" s="121" t="s">
        <v>83</v>
      </c>
      <c r="AT187" s="128" t="s">
        <v>74</v>
      </c>
      <c r="AU187" s="128" t="s">
        <v>75</v>
      </c>
      <c r="AY187" s="121" t="s">
        <v>157</v>
      </c>
      <c r="BK187" s="129">
        <v>0</v>
      </c>
    </row>
    <row r="188" spans="2:65" s="1" customFormat="1" ht="6.95" customHeight="1" x14ac:dyDescent="0.2">
      <c r="B188" s="42"/>
      <c r="C188" s="43"/>
      <c r="D188" s="43"/>
      <c r="E188" s="43"/>
      <c r="F188" s="43"/>
      <c r="G188" s="43"/>
      <c r="H188" s="43"/>
      <c r="I188" s="43"/>
      <c r="J188" s="43"/>
      <c r="K188" s="43"/>
      <c r="L188" s="33"/>
    </row>
  </sheetData>
  <autoFilter ref="C87:K187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5"/>
  <sheetViews>
    <sheetView showGridLines="0" workbookViewId="0"/>
  </sheetViews>
  <sheetFormatPr defaultColWidth="12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L2" s="283" t="s">
        <v>6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91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9" t="str">
        <f>'Rekapitulace stavby'!K6</f>
        <v>Centrum robotiky v areálu VŠB-uznatelné náklady</v>
      </c>
      <c r="F7" s="320"/>
      <c r="G7" s="320"/>
      <c r="H7" s="320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1" t="s">
        <v>1007</v>
      </c>
      <c r="F9" s="318"/>
      <c r="G9" s="318"/>
      <c r="H9" s="318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1" t="str">
        <f>'Rekapitulace stavby'!E14</f>
        <v>Vyplň údaj</v>
      </c>
      <c r="F18" s="303"/>
      <c r="G18" s="303"/>
      <c r="H18" s="303"/>
      <c r="I18" s="27" t="s">
        <v>31</v>
      </c>
      <c r="J18" s="28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92"/>
      <c r="E27" s="307" t="s">
        <v>3</v>
      </c>
      <c r="F27" s="307"/>
      <c r="G27" s="307"/>
      <c r="H27" s="307"/>
      <c r="L27" s="92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ROUND(J83,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7" t="s">
        <v>46</v>
      </c>
      <c r="F33" s="84">
        <f>ROUND((SUM(BE83:BE184)),  2)</f>
        <v>0</v>
      </c>
      <c r="I33" s="94">
        <v>0.21</v>
      </c>
      <c r="J33" s="84">
        <f>ROUND(((SUM(BE83:BE184))*I33),  2)</f>
        <v>0</v>
      </c>
      <c r="L33" s="33"/>
    </row>
    <row r="34" spans="2:12" s="1" customFormat="1" ht="14.45" customHeight="1" x14ac:dyDescent="0.2">
      <c r="B34" s="33"/>
      <c r="E34" s="27" t="s">
        <v>47</v>
      </c>
      <c r="F34" s="84">
        <f>ROUND((SUM(BF83:BF184)),  2)</f>
        <v>0</v>
      </c>
      <c r="I34" s="94">
        <v>0.15</v>
      </c>
      <c r="J34" s="84">
        <f>ROUND(((SUM(BF83:BF184))*I34),  2)</f>
        <v>0</v>
      </c>
      <c r="L34" s="33"/>
    </row>
    <row r="35" spans="2:12" s="1" customFormat="1" ht="14.45" hidden="1" customHeight="1" x14ac:dyDescent="0.2">
      <c r="B35" s="33"/>
      <c r="E35" s="27" t="s">
        <v>48</v>
      </c>
      <c r="F35" s="84">
        <f>ROUND((SUM(BG83:BG184)),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 x14ac:dyDescent="0.2">
      <c r="B36" s="33"/>
      <c r="E36" s="27" t="s">
        <v>49</v>
      </c>
      <c r="F36" s="84">
        <f>ROUND((SUM(BH83:BH184)),  2)</f>
        <v>0</v>
      </c>
      <c r="I36" s="94">
        <v>0.15</v>
      </c>
      <c r="J36" s="84">
        <f>0</f>
        <v>0</v>
      </c>
      <c r="L36" s="33"/>
    </row>
    <row r="37" spans="2:12" s="1" customFormat="1" ht="14.45" hidden="1" customHeight="1" x14ac:dyDescent="0.2">
      <c r="B37" s="33"/>
      <c r="E37" s="27" t="s">
        <v>50</v>
      </c>
      <c r="F37" s="84">
        <f>ROUND((SUM(BI83:BI184)),  2)</f>
        <v>0</v>
      </c>
      <c r="I37" s="94">
        <v>0</v>
      </c>
      <c r="J37" s="84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1" t="s">
        <v>120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9" t="str">
        <f>E7</f>
        <v>Centrum robotiky v areálu VŠB-uznatelné náklady</v>
      </c>
      <c r="F48" s="320"/>
      <c r="G48" s="320"/>
      <c r="H48" s="320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1" t="str">
        <f>E9</f>
        <v>2102704 - Vzduchotechnika</v>
      </c>
      <c r="F50" s="318"/>
      <c r="G50" s="318"/>
      <c r="H50" s="318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6.95" customHeight="1" x14ac:dyDescent="0.2">
      <c r="B53" s="33"/>
      <c r="L53" s="33"/>
    </row>
    <row r="54" spans="2:47" s="1" customFormat="1" ht="25.7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35" customHeight="1" x14ac:dyDescent="0.2">
      <c r="B58" s="33"/>
      <c r="L58" s="33"/>
    </row>
    <row r="59" spans="2:47" s="1" customFormat="1" ht="22.7" customHeight="1" x14ac:dyDescent="0.2">
      <c r="B59" s="33"/>
      <c r="C59" s="103" t="s">
        <v>73</v>
      </c>
      <c r="J59" s="64">
        <f>J83</f>
        <v>0</v>
      </c>
      <c r="L59" s="33"/>
      <c r="AU59" s="17" t="s">
        <v>123</v>
      </c>
    </row>
    <row r="60" spans="2:47" s="8" customFormat="1" ht="24.95" customHeight="1" x14ac:dyDescent="0.2">
      <c r="B60" s="104"/>
      <c r="D60" s="105" t="s">
        <v>1008</v>
      </c>
      <c r="E60" s="106"/>
      <c r="F60" s="106"/>
      <c r="G60" s="106"/>
      <c r="H60" s="106"/>
      <c r="I60" s="106"/>
      <c r="J60" s="107">
        <f>J84</f>
        <v>0</v>
      </c>
      <c r="L60" s="104"/>
    </row>
    <row r="61" spans="2:47" s="8" customFormat="1" ht="24.95" customHeight="1" x14ac:dyDescent="0.2">
      <c r="B61" s="104"/>
      <c r="D61" s="105" t="s">
        <v>829</v>
      </c>
      <c r="E61" s="106"/>
      <c r="F61" s="106"/>
      <c r="G61" s="106"/>
      <c r="H61" s="106"/>
      <c r="I61" s="106"/>
      <c r="J61" s="107">
        <f>J89</f>
        <v>0</v>
      </c>
      <c r="L61" s="104"/>
    </row>
    <row r="62" spans="2:47" s="8" customFormat="1" ht="24.95" customHeight="1" x14ac:dyDescent="0.2">
      <c r="B62" s="104"/>
      <c r="D62" s="105" t="s">
        <v>1009</v>
      </c>
      <c r="E62" s="106"/>
      <c r="F62" s="106"/>
      <c r="G62" s="106"/>
      <c r="H62" s="106"/>
      <c r="I62" s="106"/>
      <c r="J62" s="107">
        <f>J95</f>
        <v>0</v>
      </c>
      <c r="L62" s="104"/>
    </row>
    <row r="63" spans="2:47" s="8" customFormat="1" ht="24.95" customHeight="1" x14ac:dyDescent="0.2">
      <c r="B63" s="104"/>
      <c r="D63" s="105" t="s">
        <v>837</v>
      </c>
      <c r="E63" s="106"/>
      <c r="F63" s="106"/>
      <c r="G63" s="106"/>
      <c r="H63" s="106"/>
      <c r="I63" s="106"/>
      <c r="J63" s="107">
        <f>J184</f>
        <v>0</v>
      </c>
      <c r="L63" s="104"/>
    </row>
    <row r="64" spans="2:47" s="1" customFormat="1" ht="21.75" customHeight="1" x14ac:dyDescent="0.2">
      <c r="B64" s="33"/>
      <c r="L64" s="33"/>
    </row>
    <row r="65" spans="2:12" s="1" customFormat="1" ht="6.95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5" customHeight="1" x14ac:dyDescent="0.2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5" customHeight="1" x14ac:dyDescent="0.2">
      <c r="B70" s="33"/>
      <c r="C70" s="21" t="s">
        <v>142</v>
      </c>
      <c r="L70" s="33"/>
    </row>
    <row r="71" spans="2:12" s="1" customFormat="1" ht="6.95" customHeight="1" x14ac:dyDescent="0.2">
      <c r="B71" s="33"/>
      <c r="L71" s="33"/>
    </row>
    <row r="72" spans="2:12" s="1" customFormat="1" ht="12" customHeight="1" x14ac:dyDescent="0.2">
      <c r="B72" s="33"/>
      <c r="C72" s="27" t="s">
        <v>17</v>
      </c>
      <c r="L72" s="33"/>
    </row>
    <row r="73" spans="2:12" s="1" customFormat="1" ht="16.5" customHeight="1" x14ac:dyDescent="0.2">
      <c r="B73" s="33"/>
      <c r="E73" s="319" t="str">
        <f>E7</f>
        <v>Centrum robotiky v areálu VŠB-uznatelné náklady</v>
      </c>
      <c r="F73" s="320"/>
      <c r="G73" s="320"/>
      <c r="H73" s="320"/>
      <c r="L73" s="33"/>
    </row>
    <row r="74" spans="2:12" s="1" customFormat="1" ht="12" customHeight="1" x14ac:dyDescent="0.2">
      <c r="B74" s="33"/>
      <c r="C74" s="27" t="s">
        <v>118</v>
      </c>
      <c r="L74" s="33"/>
    </row>
    <row r="75" spans="2:12" s="1" customFormat="1" ht="16.5" customHeight="1" x14ac:dyDescent="0.2">
      <c r="B75" s="33"/>
      <c r="E75" s="311" t="str">
        <f>E9</f>
        <v>2102704 - Vzduchotechnika</v>
      </c>
      <c r="F75" s="318"/>
      <c r="G75" s="318"/>
      <c r="H75" s="318"/>
      <c r="L75" s="33"/>
    </row>
    <row r="76" spans="2:12" s="1" customFormat="1" ht="6.95" customHeight="1" x14ac:dyDescent="0.2">
      <c r="B76" s="33"/>
      <c r="L76" s="33"/>
    </row>
    <row r="77" spans="2:12" s="1" customFormat="1" ht="12" customHeight="1" x14ac:dyDescent="0.2">
      <c r="B77" s="33"/>
      <c r="C77" s="27" t="s">
        <v>22</v>
      </c>
      <c r="F77" s="25" t="str">
        <f>F12</f>
        <v>Ostrava - Poruba</v>
      </c>
      <c r="I77" s="27" t="s">
        <v>24</v>
      </c>
      <c r="J77" s="50" t="str">
        <f>IF(J12="","",J12)</f>
        <v>20. 7. 2021</v>
      </c>
      <c r="L77" s="33"/>
    </row>
    <row r="78" spans="2:12" s="1" customFormat="1" ht="6.95" customHeight="1" x14ac:dyDescent="0.2">
      <c r="B78" s="33"/>
      <c r="L78" s="33"/>
    </row>
    <row r="79" spans="2:12" s="1" customFormat="1" ht="25.7" customHeight="1" x14ac:dyDescent="0.2">
      <c r="B79" s="33"/>
      <c r="C79" s="27" t="s">
        <v>28</v>
      </c>
      <c r="F79" s="25" t="str">
        <f>E15</f>
        <v>VŠB- TU Ostrava</v>
      </c>
      <c r="I79" s="27" t="s">
        <v>34</v>
      </c>
      <c r="J79" s="31" t="str">
        <f>E21</f>
        <v>Archi Bim Ostrava - Pustkovec</v>
      </c>
      <c r="L79" s="33"/>
    </row>
    <row r="80" spans="2:12" s="1" customFormat="1" ht="15.2" customHeight="1" x14ac:dyDescent="0.2">
      <c r="B80" s="33"/>
      <c r="C80" s="27" t="s">
        <v>32</v>
      </c>
      <c r="F80" s="25" t="str">
        <f>IF(E18="","",E18)</f>
        <v>Vyplň údaj</v>
      </c>
      <c r="I80" s="27" t="s">
        <v>37</v>
      </c>
      <c r="J80" s="31" t="str">
        <f>E24</f>
        <v>Anna Mužná</v>
      </c>
      <c r="L80" s="33"/>
    </row>
    <row r="81" spans="2:65" s="1" customFormat="1" ht="10.35" customHeight="1" x14ac:dyDescent="0.2">
      <c r="B81" s="33"/>
      <c r="L81" s="33"/>
    </row>
    <row r="82" spans="2:65" s="10" customFormat="1" ht="29.25" customHeight="1" x14ac:dyDescent="0.2">
      <c r="B82" s="112"/>
      <c r="C82" s="113" t="s">
        <v>143</v>
      </c>
      <c r="D82" s="114" t="s">
        <v>60</v>
      </c>
      <c r="E82" s="114" t="s">
        <v>56</v>
      </c>
      <c r="F82" s="114" t="s">
        <v>57</v>
      </c>
      <c r="G82" s="114" t="s">
        <v>144</v>
      </c>
      <c r="H82" s="114" t="s">
        <v>145</v>
      </c>
      <c r="I82" s="114" t="s">
        <v>146</v>
      </c>
      <c r="J82" s="114" t="s">
        <v>122</v>
      </c>
      <c r="K82" s="115" t="s">
        <v>147</v>
      </c>
      <c r="L82" s="112"/>
      <c r="M82" s="57" t="s">
        <v>3</v>
      </c>
      <c r="N82" s="58" t="s">
        <v>45</v>
      </c>
      <c r="O82" s="58" t="s">
        <v>148</v>
      </c>
      <c r="P82" s="58" t="s">
        <v>149</v>
      </c>
      <c r="Q82" s="58" t="s">
        <v>150</v>
      </c>
      <c r="R82" s="58" t="s">
        <v>151</v>
      </c>
      <c r="S82" s="58" t="s">
        <v>152</v>
      </c>
      <c r="T82" s="59" t="s">
        <v>153</v>
      </c>
    </row>
    <row r="83" spans="2:65" s="1" customFormat="1" ht="22.7" customHeight="1" x14ac:dyDescent="0.25">
      <c r="B83" s="33"/>
      <c r="C83" s="62" t="s">
        <v>154</v>
      </c>
      <c r="J83" s="116">
        <f>BK83</f>
        <v>0</v>
      </c>
      <c r="L83" s="33"/>
      <c r="M83" s="60"/>
      <c r="N83" s="51"/>
      <c r="O83" s="51"/>
      <c r="P83" s="117">
        <f>P84+P89+P95+P184</f>
        <v>0</v>
      </c>
      <c r="Q83" s="51"/>
      <c r="R83" s="117">
        <f>R84+R89+R95+R184</f>
        <v>0</v>
      </c>
      <c r="S83" s="51"/>
      <c r="T83" s="118">
        <f>T84+T89+T95+T184</f>
        <v>0</v>
      </c>
      <c r="AT83" s="17" t="s">
        <v>74</v>
      </c>
      <c r="AU83" s="17" t="s">
        <v>123</v>
      </c>
      <c r="BK83" s="119">
        <f>BK84+BK89+BK95+BK184</f>
        <v>0</v>
      </c>
    </row>
    <row r="84" spans="2:65" s="11" customFormat="1" ht="26.1" customHeight="1" x14ac:dyDescent="0.2">
      <c r="B84" s="120"/>
      <c r="D84" s="121" t="s">
        <v>74</v>
      </c>
      <c r="E84" s="122" t="s">
        <v>537</v>
      </c>
      <c r="F84" s="122" t="s">
        <v>1010</v>
      </c>
      <c r="I84" s="123"/>
      <c r="J84" s="124">
        <f>BK84</f>
        <v>0</v>
      </c>
      <c r="L84" s="120"/>
      <c r="M84" s="125"/>
      <c r="P84" s="126">
        <f>SUM(P85:P88)</f>
        <v>0</v>
      </c>
      <c r="R84" s="126">
        <f>SUM(R85:R88)</f>
        <v>0</v>
      </c>
      <c r="T84" s="127">
        <f>SUM(T85:T88)</f>
        <v>0</v>
      </c>
      <c r="AR84" s="121" t="s">
        <v>83</v>
      </c>
      <c r="AT84" s="128" t="s">
        <v>74</v>
      </c>
      <c r="AU84" s="128" t="s">
        <v>75</v>
      </c>
      <c r="AY84" s="121" t="s">
        <v>157</v>
      </c>
      <c r="BK84" s="129">
        <f>SUM(BK85:BK88)</f>
        <v>0</v>
      </c>
    </row>
    <row r="85" spans="2:65" s="1" customFormat="1" ht="37.700000000000003" customHeight="1" x14ac:dyDescent="0.2">
      <c r="B85" s="132"/>
      <c r="C85" s="133" t="s">
        <v>83</v>
      </c>
      <c r="D85" s="133" t="s">
        <v>161</v>
      </c>
      <c r="E85" s="134" t="s">
        <v>1011</v>
      </c>
      <c r="F85" s="135" t="s">
        <v>1012</v>
      </c>
      <c r="G85" s="136" t="s">
        <v>201</v>
      </c>
      <c r="H85" s="137">
        <v>8</v>
      </c>
      <c r="I85" s="138"/>
      <c r="J85" s="139">
        <f>ROUND(I85*H85,2)</f>
        <v>0</v>
      </c>
      <c r="K85" s="135" t="s">
        <v>841</v>
      </c>
      <c r="L85" s="33"/>
      <c r="M85" s="140" t="s">
        <v>3</v>
      </c>
      <c r="N85" s="141" t="s">
        <v>46</v>
      </c>
      <c r="P85" s="142">
        <f>O85*H85</f>
        <v>0</v>
      </c>
      <c r="Q85" s="142">
        <v>0</v>
      </c>
      <c r="R85" s="142">
        <f>Q85*H85</f>
        <v>0</v>
      </c>
      <c r="S85" s="142">
        <v>0</v>
      </c>
      <c r="T85" s="143">
        <f>S85*H85</f>
        <v>0</v>
      </c>
      <c r="AR85" s="144" t="s">
        <v>160</v>
      </c>
      <c r="AT85" s="144" t="s">
        <v>161</v>
      </c>
      <c r="AU85" s="144" t="s">
        <v>83</v>
      </c>
      <c r="AY85" s="17" t="s">
        <v>157</v>
      </c>
      <c r="BE85" s="145">
        <f>IF(N85="základní",J85,0)</f>
        <v>0</v>
      </c>
      <c r="BF85" s="145">
        <f>IF(N85="snížená",J85,0)</f>
        <v>0</v>
      </c>
      <c r="BG85" s="145">
        <f>IF(N85="zákl. přenesená",J85,0)</f>
        <v>0</v>
      </c>
      <c r="BH85" s="145">
        <f>IF(N85="sníž. přenesená",J85,0)</f>
        <v>0</v>
      </c>
      <c r="BI85" s="145">
        <f>IF(N85="nulová",J85,0)</f>
        <v>0</v>
      </c>
      <c r="BJ85" s="17" t="s">
        <v>83</v>
      </c>
      <c r="BK85" s="145">
        <f>ROUND(I85*H85,2)</f>
        <v>0</v>
      </c>
      <c r="BL85" s="17" t="s">
        <v>160</v>
      </c>
      <c r="BM85" s="144" t="s">
        <v>85</v>
      </c>
    </row>
    <row r="86" spans="2:65" s="1" customFormat="1" ht="19.5" x14ac:dyDescent="0.2">
      <c r="B86" s="33"/>
      <c r="D86" s="151" t="s">
        <v>842</v>
      </c>
      <c r="F86" s="189" t="s">
        <v>1013</v>
      </c>
      <c r="I86" s="148"/>
      <c r="L86" s="33"/>
      <c r="M86" s="149"/>
      <c r="T86" s="54"/>
      <c r="AT86" s="17" t="s">
        <v>842</v>
      </c>
      <c r="AU86" s="17" t="s">
        <v>83</v>
      </c>
    </row>
    <row r="87" spans="2:65" s="1" customFormat="1" ht="33" customHeight="1" x14ac:dyDescent="0.2">
      <c r="B87" s="132"/>
      <c r="C87" s="133" t="s">
        <v>85</v>
      </c>
      <c r="D87" s="133" t="s">
        <v>161</v>
      </c>
      <c r="E87" s="134" t="s">
        <v>1014</v>
      </c>
      <c r="F87" s="135" t="s">
        <v>1015</v>
      </c>
      <c r="G87" s="136" t="s">
        <v>201</v>
      </c>
      <c r="H87" s="137">
        <v>1</v>
      </c>
      <c r="I87" s="138"/>
      <c r="J87" s="139">
        <f>ROUND(I87*H87,2)</f>
        <v>0</v>
      </c>
      <c r="K87" s="135" t="s">
        <v>841</v>
      </c>
      <c r="L87" s="33"/>
      <c r="M87" s="140" t="s">
        <v>3</v>
      </c>
      <c r="N87" s="141" t="s">
        <v>46</v>
      </c>
      <c r="P87" s="142">
        <f>O87*H87</f>
        <v>0</v>
      </c>
      <c r="Q87" s="142">
        <v>0</v>
      </c>
      <c r="R87" s="142">
        <f>Q87*H87</f>
        <v>0</v>
      </c>
      <c r="S87" s="142">
        <v>0</v>
      </c>
      <c r="T87" s="143">
        <f>S87*H87</f>
        <v>0</v>
      </c>
      <c r="AR87" s="144" t="s">
        <v>160</v>
      </c>
      <c r="AT87" s="144" t="s">
        <v>161</v>
      </c>
      <c r="AU87" s="144" t="s">
        <v>83</v>
      </c>
      <c r="AY87" s="17" t="s">
        <v>157</v>
      </c>
      <c r="BE87" s="145">
        <f>IF(N87="základní",J87,0)</f>
        <v>0</v>
      </c>
      <c r="BF87" s="145">
        <f>IF(N87="snížená",J87,0)</f>
        <v>0</v>
      </c>
      <c r="BG87" s="145">
        <f>IF(N87="zákl. přenesená",J87,0)</f>
        <v>0</v>
      </c>
      <c r="BH87" s="145">
        <f>IF(N87="sníž. přenesená",J87,0)</f>
        <v>0</v>
      </c>
      <c r="BI87" s="145">
        <f>IF(N87="nulová",J87,0)</f>
        <v>0</v>
      </c>
      <c r="BJ87" s="17" t="s">
        <v>83</v>
      </c>
      <c r="BK87" s="145">
        <f>ROUND(I87*H87,2)</f>
        <v>0</v>
      </c>
      <c r="BL87" s="17" t="s">
        <v>160</v>
      </c>
      <c r="BM87" s="144" t="s">
        <v>160</v>
      </c>
    </row>
    <row r="88" spans="2:65" s="1" customFormat="1" ht="19.5" x14ac:dyDescent="0.2">
      <c r="B88" s="33"/>
      <c r="D88" s="151" t="s">
        <v>842</v>
      </c>
      <c r="F88" s="189" t="s">
        <v>1013</v>
      </c>
      <c r="I88" s="148"/>
      <c r="L88" s="33"/>
      <c r="M88" s="149"/>
      <c r="T88" s="54"/>
      <c r="AT88" s="17" t="s">
        <v>842</v>
      </c>
      <c r="AU88" s="17" t="s">
        <v>83</v>
      </c>
    </row>
    <row r="89" spans="2:65" s="11" customFormat="1" ht="26.1" customHeight="1" x14ac:dyDescent="0.2">
      <c r="B89" s="120"/>
      <c r="D89" s="121" t="s">
        <v>74</v>
      </c>
      <c r="E89" s="122" t="s">
        <v>639</v>
      </c>
      <c r="F89" s="122" t="s">
        <v>838</v>
      </c>
      <c r="I89" s="123"/>
      <c r="J89" s="124">
        <f>BK89</f>
        <v>0</v>
      </c>
      <c r="L89" s="120"/>
      <c r="M89" s="125"/>
      <c r="P89" s="126">
        <f>SUM(P90:P94)</f>
        <v>0</v>
      </c>
      <c r="R89" s="126">
        <f>SUM(R90:R94)</f>
        <v>0</v>
      </c>
      <c r="T89" s="127">
        <f>SUM(T90:T94)</f>
        <v>0</v>
      </c>
      <c r="AR89" s="121" t="s">
        <v>83</v>
      </c>
      <c r="AT89" s="128" t="s">
        <v>74</v>
      </c>
      <c r="AU89" s="128" t="s">
        <v>75</v>
      </c>
      <c r="AY89" s="121" t="s">
        <v>157</v>
      </c>
      <c r="BK89" s="129">
        <f>SUM(BK90:BK94)</f>
        <v>0</v>
      </c>
    </row>
    <row r="90" spans="2:65" s="1" customFormat="1" ht="48.95" customHeight="1" x14ac:dyDescent="0.2">
      <c r="B90" s="132"/>
      <c r="C90" s="133" t="s">
        <v>537</v>
      </c>
      <c r="D90" s="133" t="s">
        <v>161</v>
      </c>
      <c r="E90" s="134" t="s">
        <v>1016</v>
      </c>
      <c r="F90" s="135" t="s">
        <v>1017</v>
      </c>
      <c r="G90" s="136" t="s">
        <v>201</v>
      </c>
      <c r="H90" s="137">
        <v>1</v>
      </c>
      <c r="I90" s="138"/>
      <c r="J90" s="139">
        <f>ROUND(I90*H90,2)</f>
        <v>0</v>
      </c>
      <c r="K90" s="135" t="s">
        <v>841</v>
      </c>
      <c r="L90" s="33"/>
      <c r="M90" s="140" t="s">
        <v>3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160</v>
      </c>
      <c r="AT90" s="144" t="s">
        <v>161</v>
      </c>
      <c r="AU90" s="144" t="s">
        <v>83</v>
      </c>
      <c r="AY90" s="17" t="s">
        <v>157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83</v>
      </c>
      <c r="BK90" s="145">
        <f>ROUND(I90*H90,2)</f>
        <v>0</v>
      </c>
      <c r="BL90" s="17" t="s">
        <v>160</v>
      </c>
      <c r="BM90" s="144" t="s">
        <v>158</v>
      </c>
    </row>
    <row r="91" spans="2:65" s="1" customFormat="1" ht="19.5" x14ac:dyDescent="0.2">
      <c r="B91" s="33"/>
      <c r="D91" s="151" t="s">
        <v>842</v>
      </c>
      <c r="F91" s="189" t="s">
        <v>853</v>
      </c>
      <c r="I91" s="148"/>
      <c r="L91" s="33"/>
      <c r="M91" s="149"/>
      <c r="T91" s="54"/>
      <c r="AT91" s="17" t="s">
        <v>842</v>
      </c>
      <c r="AU91" s="17" t="s">
        <v>83</v>
      </c>
    </row>
    <row r="92" spans="2:65" s="1" customFormat="1" ht="48.95" customHeight="1" x14ac:dyDescent="0.2">
      <c r="B92" s="132"/>
      <c r="C92" s="133" t="s">
        <v>160</v>
      </c>
      <c r="D92" s="133" t="s">
        <v>161</v>
      </c>
      <c r="E92" s="134" t="s">
        <v>1018</v>
      </c>
      <c r="F92" s="135" t="s">
        <v>1019</v>
      </c>
      <c r="G92" s="136" t="s">
        <v>201</v>
      </c>
      <c r="H92" s="137">
        <v>8</v>
      </c>
      <c r="I92" s="138"/>
      <c r="J92" s="139">
        <f>ROUND(I92*H92,2)</f>
        <v>0</v>
      </c>
      <c r="K92" s="135" t="s">
        <v>841</v>
      </c>
      <c r="L92" s="33"/>
      <c r="M92" s="140" t="s">
        <v>3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160</v>
      </c>
      <c r="AT92" s="144" t="s">
        <v>161</v>
      </c>
      <c r="AU92" s="144" t="s">
        <v>83</v>
      </c>
      <c r="AY92" s="17" t="s">
        <v>157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7" t="s">
        <v>83</v>
      </c>
      <c r="BK92" s="145">
        <f>ROUND(I92*H92,2)</f>
        <v>0</v>
      </c>
      <c r="BL92" s="17" t="s">
        <v>160</v>
      </c>
      <c r="BM92" s="144" t="s">
        <v>193</v>
      </c>
    </row>
    <row r="93" spans="2:65" s="1" customFormat="1" ht="19.5" x14ac:dyDescent="0.2">
      <c r="B93" s="33"/>
      <c r="D93" s="151" t="s">
        <v>842</v>
      </c>
      <c r="F93" s="189" t="s">
        <v>853</v>
      </c>
      <c r="I93" s="148"/>
      <c r="L93" s="33"/>
      <c r="M93" s="149"/>
      <c r="T93" s="54"/>
      <c r="AT93" s="17" t="s">
        <v>842</v>
      </c>
      <c r="AU93" s="17" t="s">
        <v>83</v>
      </c>
    </row>
    <row r="94" spans="2:65" s="1" customFormat="1" ht="24.2" customHeight="1" x14ac:dyDescent="0.2">
      <c r="B94" s="132"/>
      <c r="C94" s="133" t="s">
        <v>177</v>
      </c>
      <c r="D94" s="133" t="s">
        <v>161</v>
      </c>
      <c r="E94" s="134" t="s">
        <v>1020</v>
      </c>
      <c r="F94" s="135" t="s">
        <v>1021</v>
      </c>
      <c r="G94" s="136" t="s">
        <v>201</v>
      </c>
      <c r="H94" s="137">
        <v>4</v>
      </c>
      <c r="I94" s="138"/>
      <c r="J94" s="139">
        <f>ROUND(I94*H94,2)</f>
        <v>0</v>
      </c>
      <c r="K94" s="135" t="s">
        <v>1022</v>
      </c>
      <c r="L94" s="33"/>
      <c r="M94" s="140" t="s">
        <v>3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160</v>
      </c>
      <c r="AT94" s="144" t="s">
        <v>161</v>
      </c>
      <c r="AU94" s="144" t="s">
        <v>83</v>
      </c>
      <c r="AY94" s="17" t="s">
        <v>157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83</v>
      </c>
      <c r="BK94" s="145">
        <f>ROUND(I94*H94,2)</f>
        <v>0</v>
      </c>
      <c r="BL94" s="17" t="s">
        <v>160</v>
      </c>
      <c r="BM94" s="144" t="s">
        <v>204</v>
      </c>
    </row>
    <row r="95" spans="2:65" s="11" customFormat="1" ht="26.1" customHeight="1" x14ac:dyDescent="0.2">
      <c r="B95" s="120"/>
      <c r="D95" s="121" t="s">
        <v>74</v>
      </c>
      <c r="E95" s="122" t="s">
        <v>1023</v>
      </c>
      <c r="F95" s="122" t="s">
        <v>90</v>
      </c>
      <c r="I95" s="123"/>
      <c r="J95" s="124">
        <f>BK95</f>
        <v>0</v>
      </c>
      <c r="L95" s="120"/>
      <c r="M95" s="125"/>
      <c r="P95" s="126">
        <f>SUM(P96:P183)</f>
        <v>0</v>
      </c>
      <c r="R95" s="126">
        <f>SUM(R96:R183)</f>
        <v>0</v>
      </c>
      <c r="T95" s="127">
        <f>SUM(T96:T183)</f>
        <v>0</v>
      </c>
      <c r="AR95" s="121" t="s">
        <v>83</v>
      </c>
      <c r="AT95" s="128" t="s">
        <v>74</v>
      </c>
      <c r="AU95" s="128" t="s">
        <v>75</v>
      </c>
      <c r="AY95" s="121" t="s">
        <v>157</v>
      </c>
      <c r="BK95" s="129">
        <f>SUM(BK96:BK183)</f>
        <v>0</v>
      </c>
    </row>
    <row r="96" spans="2:65" s="1" customFormat="1" ht="24.2" customHeight="1" x14ac:dyDescent="0.2">
      <c r="B96" s="132"/>
      <c r="C96" s="133" t="s">
        <v>158</v>
      </c>
      <c r="D96" s="133" t="s">
        <v>161</v>
      </c>
      <c r="E96" s="134" t="s">
        <v>1024</v>
      </c>
      <c r="F96" s="135" t="s">
        <v>1025</v>
      </c>
      <c r="G96" s="136" t="s">
        <v>316</v>
      </c>
      <c r="H96" s="137">
        <v>54</v>
      </c>
      <c r="I96" s="138"/>
      <c r="J96" s="139">
        <f t="shared" ref="J96:J111" si="0">ROUND(I96*H96,2)</f>
        <v>0</v>
      </c>
      <c r="K96" s="135" t="s">
        <v>841</v>
      </c>
      <c r="L96" s="33"/>
      <c r="M96" s="140" t="s">
        <v>3</v>
      </c>
      <c r="N96" s="141" t="s">
        <v>46</v>
      </c>
      <c r="P96" s="142">
        <f t="shared" ref="P96:P111" si="1">O96*H96</f>
        <v>0</v>
      </c>
      <c r="Q96" s="142">
        <v>0</v>
      </c>
      <c r="R96" s="142">
        <f t="shared" ref="R96:R111" si="2">Q96*H96</f>
        <v>0</v>
      </c>
      <c r="S96" s="142">
        <v>0</v>
      </c>
      <c r="T96" s="143">
        <f t="shared" ref="T96:T111" si="3">S96*H96</f>
        <v>0</v>
      </c>
      <c r="AR96" s="144" t="s">
        <v>160</v>
      </c>
      <c r="AT96" s="144" t="s">
        <v>161</v>
      </c>
      <c r="AU96" s="144" t="s">
        <v>83</v>
      </c>
      <c r="AY96" s="17" t="s">
        <v>157</v>
      </c>
      <c r="BE96" s="145">
        <f t="shared" ref="BE96:BE111" si="4">IF(N96="základní",J96,0)</f>
        <v>0</v>
      </c>
      <c r="BF96" s="145">
        <f t="shared" ref="BF96:BF111" si="5">IF(N96="snížená",J96,0)</f>
        <v>0</v>
      </c>
      <c r="BG96" s="145">
        <f t="shared" ref="BG96:BG111" si="6">IF(N96="zákl. přenesená",J96,0)</f>
        <v>0</v>
      </c>
      <c r="BH96" s="145">
        <f t="shared" ref="BH96:BH111" si="7">IF(N96="sníž. přenesená",J96,0)</f>
        <v>0</v>
      </c>
      <c r="BI96" s="145">
        <f t="shared" ref="BI96:BI111" si="8">IF(N96="nulová",J96,0)</f>
        <v>0</v>
      </c>
      <c r="BJ96" s="17" t="s">
        <v>83</v>
      </c>
      <c r="BK96" s="145">
        <f t="shared" ref="BK96:BK111" si="9">ROUND(I96*H96,2)</f>
        <v>0</v>
      </c>
      <c r="BL96" s="17" t="s">
        <v>160</v>
      </c>
      <c r="BM96" s="144" t="s">
        <v>215</v>
      </c>
    </row>
    <row r="97" spans="2:65" s="1" customFormat="1" ht="21.75" customHeight="1" x14ac:dyDescent="0.2">
      <c r="B97" s="132"/>
      <c r="C97" s="133" t="s">
        <v>187</v>
      </c>
      <c r="D97" s="133" t="s">
        <v>161</v>
      </c>
      <c r="E97" s="134" t="s">
        <v>1026</v>
      </c>
      <c r="F97" s="135" t="s">
        <v>1027</v>
      </c>
      <c r="G97" s="136" t="s">
        <v>316</v>
      </c>
      <c r="H97" s="137">
        <v>91</v>
      </c>
      <c r="I97" s="138"/>
      <c r="J97" s="139">
        <f t="shared" si="0"/>
        <v>0</v>
      </c>
      <c r="K97" s="135" t="s">
        <v>841</v>
      </c>
      <c r="L97" s="33"/>
      <c r="M97" s="140" t="s">
        <v>3</v>
      </c>
      <c r="N97" s="141" t="s">
        <v>46</v>
      </c>
      <c r="P97" s="142">
        <f t="shared" si="1"/>
        <v>0</v>
      </c>
      <c r="Q97" s="142">
        <v>0</v>
      </c>
      <c r="R97" s="142">
        <f t="shared" si="2"/>
        <v>0</v>
      </c>
      <c r="S97" s="142">
        <v>0</v>
      </c>
      <c r="T97" s="143">
        <f t="shared" si="3"/>
        <v>0</v>
      </c>
      <c r="AR97" s="144" t="s">
        <v>160</v>
      </c>
      <c r="AT97" s="144" t="s">
        <v>161</v>
      </c>
      <c r="AU97" s="144" t="s">
        <v>83</v>
      </c>
      <c r="AY97" s="17" t="s">
        <v>157</v>
      </c>
      <c r="BE97" s="145">
        <f t="shared" si="4"/>
        <v>0</v>
      </c>
      <c r="BF97" s="145">
        <f t="shared" si="5"/>
        <v>0</v>
      </c>
      <c r="BG97" s="145">
        <f t="shared" si="6"/>
        <v>0</v>
      </c>
      <c r="BH97" s="145">
        <f t="shared" si="7"/>
        <v>0</v>
      </c>
      <c r="BI97" s="145">
        <f t="shared" si="8"/>
        <v>0</v>
      </c>
      <c r="BJ97" s="17" t="s">
        <v>83</v>
      </c>
      <c r="BK97" s="145">
        <f t="shared" si="9"/>
        <v>0</v>
      </c>
      <c r="BL97" s="17" t="s">
        <v>160</v>
      </c>
      <c r="BM97" s="144" t="s">
        <v>227</v>
      </c>
    </row>
    <row r="98" spans="2:65" s="1" customFormat="1" ht="33" customHeight="1" x14ac:dyDescent="0.2">
      <c r="B98" s="132"/>
      <c r="C98" s="133" t="s">
        <v>193</v>
      </c>
      <c r="D98" s="133" t="s">
        <v>161</v>
      </c>
      <c r="E98" s="134" t="s">
        <v>1028</v>
      </c>
      <c r="F98" s="135" t="s">
        <v>1029</v>
      </c>
      <c r="G98" s="136" t="s">
        <v>316</v>
      </c>
      <c r="H98" s="137">
        <v>15</v>
      </c>
      <c r="I98" s="138"/>
      <c r="J98" s="139">
        <f t="shared" si="0"/>
        <v>0</v>
      </c>
      <c r="K98" s="135" t="s">
        <v>841</v>
      </c>
      <c r="L98" s="33"/>
      <c r="M98" s="140" t="s">
        <v>3</v>
      </c>
      <c r="N98" s="141" t="s">
        <v>46</v>
      </c>
      <c r="P98" s="142">
        <f t="shared" si="1"/>
        <v>0</v>
      </c>
      <c r="Q98" s="142">
        <v>0</v>
      </c>
      <c r="R98" s="142">
        <f t="shared" si="2"/>
        <v>0</v>
      </c>
      <c r="S98" s="142">
        <v>0</v>
      </c>
      <c r="T98" s="143">
        <f t="shared" si="3"/>
        <v>0</v>
      </c>
      <c r="AR98" s="144" t="s">
        <v>160</v>
      </c>
      <c r="AT98" s="144" t="s">
        <v>161</v>
      </c>
      <c r="AU98" s="144" t="s">
        <v>83</v>
      </c>
      <c r="AY98" s="17" t="s">
        <v>157</v>
      </c>
      <c r="BE98" s="145">
        <f t="shared" si="4"/>
        <v>0</v>
      </c>
      <c r="BF98" s="145">
        <f t="shared" si="5"/>
        <v>0</v>
      </c>
      <c r="BG98" s="145">
        <f t="shared" si="6"/>
        <v>0</v>
      </c>
      <c r="BH98" s="145">
        <f t="shared" si="7"/>
        <v>0</v>
      </c>
      <c r="BI98" s="145">
        <f t="shared" si="8"/>
        <v>0</v>
      </c>
      <c r="BJ98" s="17" t="s">
        <v>83</v>
      </c>
      <c r="BK98" s="145">
        <f t="shared" si="9"/>
        <v>0</v>
      </c>
      <c r="BL98" s="17" t="s">
        <v>160</v>
      </c>
      <c r="BM98" s="144" t="s">
        <v>238</v>
      </c>
    </row>
    <row r="99" spans="2:65" s="1" customFormat="1" ht="37.700000000000003" customHeight="1" x14ac:dyDescent="0.2">
      <c r="B99" s="132"/>
      <c r="C99" s="133" t="s">
        <v>198</v>
      </c>
      <c r="D99" s="133" t="s">
        <v>161</v>
      </c>
      <c r="E99" s="134" t="s">
        <v>1030</v>
      </c>
      <c r="F99" s="135" t="s">
        <v>1031</v>
      </c>
      <c r="G99" s="136" t="s">
        <v>201</v>
      </c>
      <c r="H99" s="137">
        <v>40</v>
      </c>
      <c r="I99" s="138"/>
      <c r="J99" s="139">
        <f t="shared" si="0"/>
        <v>0</v>
      </c>
      <c r="K99" s="135" t="s">
        <v>841</v>
      </c>
      <c r="L99" s="33"/>
      <c r="M99" s="140" t="s">
        <v>3</v>
      </c>
      <c r="N99" s="141" t="s">
        <v>46</v>
      </c>
      <c r="P99" s="142">
        <f t="shared" si="1"/>
        <v>0</v>
      </c>
      <c r="Q99" s="142">
        <v>0</v>
      </c>
      <c r="R99" s="142">
        <f t="shared" si="2"/>
        <v>0</v>
      </c>
      <c r="S99" s="142">
        <v>0</v>
      </c>
      <c r="T99" s="143">
        <f t="shared" si="3"/>
        <v>0</v>
      </c>
      <c r="AR99" s="144" t="s">
        <v>160</v>
      </c>
      <c r="AT99" s="144" t="s">
        <v>161</v>
      </c>
      <c r="AU99" s="144" t="s">
        <v>83</v>
      </c>
      <c r="AY99" s="17" t="s">
        <v>157</v>
      </c>
      <c r="BE99" s="145">
        <f t="shared" si="4"/>
        <v>0</v>
      </c>
      <c r="BF99" s="145">
        <f t="shared" si="5"/>
        <v>0</v>
      </c>
      <c r="BG99" s="145">
        <f t="shared" si="6"/>
        <v>0</v>
      </c>
      <c r="BH99" s="145">
        <f t="shared" si="7"/>
        <v>0</v>
      </c>
      <c r="BI99" s="145">
        <f t="shared" si="8"/>
        <v>0</v>
      </c>
      <c r="BJ99" s="17" t="s">
        <v>83</v>
      </c>
      <c r="BK99" s="145">
        <f t="shared" si="9"/>
        <v>0</v>
      </c>
      <c r="BL99" s="17" t="s">
        <v>160</v>
      </c>
      <c r="BM99" s="144" t="s">
        <v>248</v>
      </c>
    </row>
    <row r="100" spans="2:65" s="1" customFormat="1" ht="24.2" customHeight="1" x14ac:dyDescent="0.2">
      <c r="B100" s="132"/>
      <c r="C100" s="133" t="s">
        <v>204</v>
      </c>
      <c r="D100" s="133" t="s">
        <v>161</v>
      </c>
      <c r="E100" s="134" t="s">
        <v>1032</v>
      </c>
      <c r="F100" s="135" t="s">
        <v>1033</v>
      </c>
      <c r="G100" s="136" t="s">
        <v>201</v>
      </c>
      <c r="H100" s="137">
        <v>44</v>
      </c>
      <c r="I100" s="138"/>
      <c r="J100" s="139">
        <f t="shared" si="0"/>
        <v>0</v>
      </c>
      <c r="K100" s="135" t="s">
        <v>841</v>
      </c>
      <c r="L100" s="33"/>
      <c r="M100" s="140" t="s">
        <v>3</v>
      </c>
      <c r="N100" s="141" t="s">
        <v>46</v>
      </c>
      <c r="P100" s="142">
        <f t="shared" si="1"/>
        <v>0</v>
      </c>
      <c r="Q100" s="142">
        <v>0</v>
      </c>
      <c r="R100" s="142">
        <f t="shared" si="2"/>
        <v>0</v>
      </c>
      <c r="S100" s="142">
        <v>0</v>
      </c>
      <c r="T100" s="143">
        <f t="shared" si="3"/>
        <v>0</v>
      </c>
      <c r="AR100" s="144" t="s">
        <v>160</v>
      </c>
      <c r="AT100" s="144" t="s">
        <v>161</v>
      </c>
      <c r="AU100" s="144" t="s">
        <v>83</v>
      </c>
      <c r="AY100" s="17" t="s">
        <v>157</v>
      </c>
      <c r="BE100" s="145">
        <f t="shared" si="4"/>
        <v>0</v>
      </c>
      <c r="BF100" s="145">
        <f t="shared" si="5"/>
        <v>0</v>
      </c>
      <c r="BG100" s="145">
        <f t="shared" si="6"/>
        <v>0</v>
      </c>
      <c r="BH100" s="145">
        <f t="shared" si="7"/>
        <v>0</v>
      </c>
      <c r="BI100" s="145">
        <f t="shared" si="8"/>
        <v>0</v>
      </c>
      <c r="BJ100" s="17" t="s">
        <v>83</v>
      </c>
      <c r="BK100" s="145">
        <f t="shared" si="9"/>
        <v>0</v>
      </c>
      <c r="BL100" s="17" t="s">
        <v>160</v>
      </c>
      <c r="BM100" s="144" t="s">
        <v>259</v>
      </c>
    </row>
    <row r="101" spans="2:65" s="1" customFormat="1" ht="33" customHeight="1" x14ac:dyDescent="0.2">
      <c r="B101" s="132"/>
      <c r="C101" s="133" t="s">
        <v>209</v>
      </c>
      <c r="D101" s="133" t="s">
        <v>161</v>
      </c>
      <c r="E101" s="134" t="s">
        <v>1034</v>
      </c>
      <c r="F101" s="135" t="s">
        <v>1035</v>
      </c>
      <c r="G101" s="136" t="s">
        <v>201</v>
      </c>
      <c r="H101" s="137">
        <v>4</v>
      </c>
      <c r="I101" s="138"/>
      <c r="J101" s="139">
        <f t="shared" si="0"/>
        <v>0</v>
      </c>
      <c r="K101" s="135" t="s">
        <v>841</v>
      </c>
      <c r="L101" s="33"/>
      <c r="M101" s="140" t="s">
        <v>3</v>
      </c>
      <c r="N101" s="141" t="s">
        <v>46</v>
      </c>
      <c r="P101" s="142">
        <f t="shared" si="1"/>
        <v>0</v>
      </c>
      <c r="Q101" s="142">
        <v>0</v>
      </c>
      <c r="R101" s="142">
        <f t="shared" si="2"/>
        <v>0</v>
      </c>
      <c r="S101" s="142">
        <v>0</v>
      </c>
      <c r="T101" s="143">
        <f t="shared" si="3"/>
        <v>0</v>
      </c>
      <c r="AR101" s="144" t="s">
        <v>160</v>
      </c>
      <c r="AT101" s="144" t="s">
        <v>161</v>
      </c>
      <c r="AU101" s="144" t="s">
        <v>83</v>
      </c>
      <c r="AY101" s="17" t="s">
        <v>157</v>
      </c>
      <c r="BE101" s="145">
        <f t="shared" si="4"/>
        <v>0</v>
      </c>
      <c r="BF101" s="145">
        <f t="shared" si="5"/>
        <v>0</v>
      </c>
      <c r="BG101" s="145">
        <f t="shared" si="6"/>
        <v>0</v>
      </c>
      <c r="BH101" s="145">
        <f t="shared" si="7"/>
        <v>0</v>
      </c>
      <c r="BI101" s="145">
        <f t="shared" si="8"/>
        <v>0</v>
      </c>
      <c r="BJ101" s="17" t="s">
        <v>83</v>
      </c>
      <c r="BK101" s="145">
        <f t="shared" si="9"/>
        <v>0</v>
      </c>
      <c r="BL101" s="17" t="s">
        <v>160</v>
      </c>
      <c r="BM101" s="144" t="s">
        <v>272</v>
      </c>
    </row>
    <row r="102" spans="2:65" s="1" customFormat="1" ht="33" customHeight="1" x14ac:dyDescent="0.2">
      <c r="B102" s="132"/>
      <c r="C102" s="133" t="s">
        <v>215</v>
      </c>
      <c r="D102" s="133" t="s">
        <v>161</v>
      </c>
      <c r="E102" s="134" t="s">
        <v>1036</v>
      </c>
      <c r="F102" s="135" t="s">
        <v>1037</v>
      </c>
      <c r="G102" s="136" t="s">
        <v>201</v>
      </c>
      <c r="H102" s="137">
        <v>4</v>
      </c>
      <c r="I102" s="138"/>
      <c r="J102" s="139">
        <f t="shared" si="0"/>
        <v>0</v>
      </c>
      <c r="K102" s="135" t="s">
        <v>841</v>
      </c>
      <c r="L102" s="33"/>
      <c r="M102" s="140" t="s">
        <v>3</v>
      </c>
      <c r="N102" s="141" t="s">
        <v>46</v>
      </c>
      <c r="P102" s="142">
        <f t="shared" si="1"/>
        <v>0</v>
      </c>
      <c r="Q102" s="142">
        <v>0</v>
      </c>
      <c r="R102" s="142">
        <f t="shared" si="2"/>
        <v>0</v>
      </c>
      <c r="S102" s="142">
        <v>0</v>
      </c>
      <c r="T102" s="143">
        <f t="shared" si="3"/>
        <v>0</v>
      </c>
      <c r="AR102" s="144" t="s">
        <v>160</v>
      </c>
      <c r="AT102" s="144" t="s">
        <v>161</v>
      </c>
      <c r="AU102" s="144" t="s">
        <v>83</v>
      </c>
      <c r="AY102" s="17" t="s">
        <v>157</v>
      </c>
      <c r="BE102" s="145">
        <f t="shared" si="4"/>
        <v>0</v>
      </c>
      <c r="BF102" s="145">
        <f t="shared" si="5"/>
        <v>0</v>
      </c>
      <c r="BG102" s="145">
        <f t="shared" si="6"/>
        <v>0</v>
      </c>
      <c r="BH102" s="145">
        <f t="shared" si="7"/>
        <v>0</v>
      </c>
      <c r="BI102" s="145">
        <f t="shared" si="8"/>
        <v>0</v>
      </c>
      <c r="BJ102" s="17" t="s">
        <v>83</v>
      </c>
      <c r="BK102" s="145">
        <f t="shared" si="9"/>
        <v>0</v>
      </c>
      <c r="BL102" s="17" t="s">
        <v>160</v>
      </c>
      <c r="BM102" s="144" t="s">
        <v>285</v>
      </c>
    </row>
    <row r="103" spans="2:65" s="1" customFormat="1" ht="37.700000000000003" customHeight="1" x14ac:dyDescent="0.2">
      <c r="B103" s="132"/>
      <c r="C103" s="133" t="s">
        <v>220</v>
      </c>
      <c r="D103" s="133" t="s">
        <v>161</v>
      </c>
      <c r="E103" s="134" t="s">
        <v>1038</v>
      </c>
      <c r="F103" s="135" t="s">
        <v>1039</v>
      </c>
      <c r="G103" s="136" t="s">
        <v>201</v>
      </c>
      <c r="H103" s="137">
        <v>4</v>
      </c>
      <c r="I103" s="138"/>
      <c r="J103" s="139">
        <f t="shared" si="0"/>
        <v>0</v>
      </c>
      <c r="K103" s="135" t="s">
        <v>841</v>
      </c>
      <c r="L103" s="33"/>
      <c r="M103" s="140" t="s">
        <v>3</v>
      </c>
      <c r="N103" s="141" t="s">
        <v>46</v>
      </c>
      <c r="P103" s="142">
        <f t="shared" si="1"/>
        <v>0</v>
      </c>
      <c r="Q103" s="142">
        <v>0</v>
      </c>
      <c r="R103" s="142">
        <f t="shared" si="2"/>
        <v>0</v>
      </c>
      <c r="S103" s="142">
        <v>0</v>
      </c>
      <c r="T103" s="143">
        <f t="shared" si="3"/>
        <v>0</v>
      </c>
      <c r="AR103" s="144" t="s">
        <v>160</v>
      </c>
      <c r="AT103" s="144" t="s">
        <v>161</v>
      </c>
      <c r="AU103" s="144" t="s">
        <v>83</v>
      </c>
      <c r="AY103" s="17" t="s">
        <v>157</v>
      </c>
      <c r="BE103" s="145">
        <f t="shared" si="4"/>
        <v>0</v>
      </c>
      <c r="BF103" s="145">
        <f t="shared" si="5"/>
        <v>0</v>
      </c>
      <c r="BG103" s="145">
        <f t="shared" si="6"/>
        <v>0</v>
      </c>
      <c r="BH103" s="145">
        <f t="shared" si="7"/>
        <v>0</v>
      </c>
      <c r="BI103" s="145">
        <f t="shared" si="8"/>
        <v>0</v>
      </c>
      <c r="BJ103" s="17" t="s">
        <v>83</v>
      </c>
      <c r="BK103" s="145">
        <f t="shared" si="9"/>
        <v>0</v>
      </c>
      <c r="BL103" s="17" t="s">
        <v>160</v>
      </c>
      <c r="BM103" s="144" t="s">
        <v>299</v>
      </c>
    </row>
    <row r="104" spans="2:65" s="1" customFormat="1" ht="37.700000000000003" customHeight="1" x14ac:dyDescent="0.2">
      <c r="B104" s="132"/>
      <c r="C104" s="133" t="s">
        <v>227</v>
      </c>
      <c r="D104" s="133" t="s">
        <v>161</v>
      </c>
      <c r="E104" s="134" t="s">
        <v>1040</v>
      </c>
      <c r="F104" s="135" t="s">
        <v>1041</v>
      </c>
      <c r="G104" s="136" t="s">
        <v>201</v>
      </c>
      <c r="H104" s="137">
        <v>7</v>
      </c>
      <c r="I104" s="138"/>
      <c r="J104" s="139">
        <f t="shared" si="0"/>
        <v>0</v>
      </c>
      <c r="K104" s="135" t="s">
        <v>841</v>
      </c>
      <c r="L104" s="33"/>
      <c r="M104" s="140" t="s">
        <v>3</v>
      </c>
      <c r="N104" s="141" t="s">
        <v>46</v>
      </c>
      <c r="P104" s="142">
        <f t="shared" si="1"/>
        <v>0</v>
      </c>
      <c r="Q104" s="142">
        <v>0</v>
      </c>
      <c r="R104" s="142">
        <f t="shared" si="2"/>
        <v>0</v>
      </c>
      <c r="S104" s="142">
        <v>0</v>
      </c>
      <c r="T104" s="143">
        <f t="shared" si="3"/>
        <v>0</v>
      </c>
      <c r="AR104" s="144" t="s">
        <v>160</v>
      </c>
      <c r="AT104" s="144" t="s">
        <v>161</v>
      </c>
      <c r="AU104" s="144" t="s">
        <v>83</v>
      </c>
      <c r="AY104" s="17" t="s">
        <v>157</v>
      </c>
      <c r="BE104" s="145">
        <f t="shared" si="4"/>
        <v>0</v>
      </c>
      <c r="BF104" s="145">
        <f t="shared" si="5"/>
        <v>0</v>
      </c>
      <c r="BG104" s="145">
        <f t="shared" si="6"/>
        <v>0</v>
      </c>
      <c r="BH104" s="145">
        <f t="shared" si="7"/>
        <v>0</v>
      </c>
      <c r="BI104" s="145">
        <f t="shared" si="8"/>
        <v>0</v>
      </c>
      <c r="BJ104" s="17" t="s">
        <v>83</v>
      </c>
      <c r="BK104" s="145">
        <f t="shared" si="9"/>
        <v>0</v>
      </c>
      <c r="BL104" s="17" t="s">
        <v>160</v>
      </c>
      <c r="BM104" s="144" t="s">
        <v>313</v>
      </c>
    </row>
    <row r="105" spans="2:65" s="1" customFormat="1" ht="33" customHeight="1" x14ac:dyDescent="0.2">
      <c r="B105" s="132"/>
      <c r="C105" s="133" t="s">
        <v>9</v>
      </c>
      <c r="D105" s="133" t="s">
        <v>161</v>
      </c>
      <c r="E105" s="134" t="s">
        <v>1042</v>
      </c>
      <c r="F105" s="135" t="s">
        <v>1043</v>
      </c>
      <c r="G105" s="136" t="s">
        <v>201</v>
      </c>
      <c r="H105" s="137">
        <v>15</v>
      </c>
      <c r="I105" s="138"/>
      <c r="J105" s="139">
        <f t="shared" si="0"/>
        <v>0</v>
      </c>
      <c r="K105" s="135" t="s">
        <v>841</v>
      </c>
      <c r="L105" s="33"/>
      <c r="M105" s="140" t="s">
        <v>3</v>
      </c>
      <c r="N105" s="141" t="s">
        <v>46</v>
      </c>
      <c r="P105" s="142">
        <f t="shared" si="1"/>
        <v>0</v>
      </c>
      <c r="Q105" s="142">
        <v>0</v>
      </c>
      <c r="R105" s="142">
        <f t="shared" si="2"/>
        <v>0</v>
      </c>
      <c r="S105" s="142">
        <v>0</v>
      </c>
      <c r="T105" s="143">
        <f t="shared" si="3"/>
        <v>0</v>
      </c>
      <c r="AR105" s="144" t="s">
        <v>160</v>
      </c>
      <c r="AT105" s="144" t="s">
        <v>161</v>
      </c>
      <c r="AU105" s="144" t="s">
        <v>83</v>
      </c>
      <c r="AY105" s="17" t="s">
        <v>157</v>
      </c>
      <c r="BE105" s="145">
        <f t="shared" si="4"/>
        <v>0</v>
      </c>
      <c r="BF105" s="145">
        <f t="shared" si="5"/>
        <v>0</v>
      </c>
      <c r="BG105" s="145">
        <f t="shared" si="6"/>
        <v>0</v>
      </c>
      <c r="BH105" s="145">
        <f t="shared" si="7"/>
        <v>0</v>
      </c>
      <c r="BI105" s="145">
        <f t="shared" si="8"/>
        <v>0</v>
      </c>
      <c r="BJ105" s="17" t="s">
        <v>83</v>
      </c>
      <c r="BK105" s="145">
        <f t="shared" si="9"/>
        <v>0</v>
      </c>
      <c r="BL105" s="17" t="s">
        <v>160</v>
      </c>
      <c r="BM105" s="144" t="s">
        <v>328</v>
      </c>
    </row>
    <row r="106" spans="2:65" s="1" customFormat="1" ht="33" customHeight="1" x14ac:dyDescent="0.2">
      <c r="B106" s="132"/>
      <c r="C106" s="133" t="s">
        <v>238</v>
      </c>
      <c r="D106" s="133" t="s">
        <v>161</v>
      </c>
      <c r="E106" s="134" t="s">
        <v>1044</v>
      </c>
      <c r="F106" s="135" t="s">
        <v>1045</v>
      </c>
      <c r="G106" s="136" t="s">
        <v>201</v>
      </c>
      <c r="H106" s="137">
        <v>4</v>
      </c>
      <c r="I106" s="138"/>
      <c r="J106" s="139">
        <f t="shared" si="0"/>
        <v>0</v>
      </c>
      <c r="K106" s="135" t="s">
        <v>841</v>
      </c>
      <c r="L106" s="33"/>
      <c r="M106" s="140" t="s">
        <v>3</v>
      </c>
      <c r="N106" s="141" t="s">
        <v>46</v>
      </c>
      <c r="P106" s="142">
        <f t="shared" si="1"/>
        <v>0</v>
      </c>
      <c r="Q106" s="142">
        <v>0</v>
      </c>
      <c r="R106" s="142">
        <f t="shared" si="2"/>
        <v>0</v>
      </c>
      <c r="S106" s="142">
        <v>0</v>
      </c>
      <c r="T106" s="143">
        <f t="shared" si="3"/>
        <v>0</v>
      </c>
      <c r="AR106" s="144" t="s">
        <v>160</v>
      </c>
      <c r="AT106" s="144" t="s">
        <v>161</v>
      </c>
      <c r="AU106" s="144" t="s">
        <v>83</v>
      </c>
      <c r="AY106" s="17" t="s">
        <v>157</v>
      </c>
      <c r="BE106" s="145">
        <f t="shared" si="4"/>
        <v>0</v>
      </c>
      <c r="BF106" s="145">
        <f t="shared" si="5"/>
        <v>0</v>
      </c>
      <c r="BG106" s="145">
        <f t="shared" si="6"/>
        <v>0</v>
      </c>
      <c r="BH106" s="145">
        <f t="shared" si="7"/>
        <v>0</v>
      </c>
      <c r="BI106" s="145">
        <f t="shared" si="8"/>
        <v>0</v>
      </c>
      <c r="BJ106" s="17" t="s">
        <v>83</v>
      </c>
      <c r="BK106" s="145">
        <f t="shared" si="9"/>
        <v>0</v>
      </c>
      <c r="BL106" s="17" t="s">
        <v>160</v>
      </c>
      <c r="BM106" s="144" t="s">
        <v>339</v>
      </c>
    </row>
    <row r="107" spans="2:65" s="1" customFormat="1" ht="24.2" customHeight="1" x14ac:dyDescent="0.2">
      <c r="B107" s="132"/>
      <c r="C107" s="133" t="s">
        <v>243</v>
      </c>
      <c r="D107" s="133" t="s">
        <v>161</v>
      </c>
      <c r="E107" s="134" t="s">
        <v>1046</v>
      </c>
      <c r="F107" s="135" t="s">
        <v>1047</v>
      </c>
      <c r="G107" s="136" t="s">
        <v>201</v>
      </c>
      <c r="H107" s="137">
        <v>4</v>
      </c>
      <c r="I107" s="138"/>
      <c r="J107" s="139">
        <f t="shared" si="0"/>
        <v>0</v>
      </c>
      <c r="K107" s="135" t="s">
        <v>841</v>
      </c>
      <c r="L107" s="33"/>
      <c r="M107" s="140" t="s">
        <v>3</v>
      </c>
      <c r="N107" s="141" t="s">
        <v>46</v>
      </c>
      <c r="P107" s="142">
        <f t="shared" si="1"/>
        <v>0</v>
      </c>
      <c r="Q107" s="142">
        <v>0</v>
      </c>
      <c r="R107" s="142">
        <f t="shared" si="2"/>
        <v>0</v>
      </c>
      <c r="S107" s="142">
        <v>0</v>
      </c>
      <c r="T107" s="143">
        <f t="shared" si="3"/>
        <v>0</v>
      </c>
      <c r="AR107" s="144" t="s">
        <v>160</v>
      </c>
      <c r="AT107" s="144" t="s">
        <v>161</v>
      </c>
      <c r="AU107" s="144" t="s">
        <v>83</v>
      </c>
      <c r="AY107" s="17" t="s">
        <v>157</v>
      </c>
      <c r="BE107" s="145">
        <f t="shared" si="4"/>
        <v>0</v>
      </c>
      <c r="BF107" s="145">
        <f t="shared" si="5"/>
        <v>0</v>
      </c>
      <c r="BG107" s="145">
        <f t="shared" si="6"/>
        <v>0</v>
      </c>
      <c r="BH107" s="145">
        <f t="shared" si="7"/>
        <v>0</v>
      </c>
      <c r="BI107" s="145">
        <f t="shared" si="8"/>
        <v>0</v>
      </c>
      <c r="BJ107" s="17" t="s">
        <v>83</v>
      </c>
      <c r="BK107" s="145">
        <f t="shared" si="9"/>
        <v>0</v>
      </c>
      <c r="BL107" s="17" t="s">
        <v>160</v>
      </c>
      <c r="BM107" s="144" t="s">
        <v>356</v>
      </c>
    </row>
    <row r="108" spans="2:65" s="1" customFormat="1" ht="24.2" customHeight="1" x14ac:dyDescent="0.2">
      <c r="B108" s="132"/>
      <c r="C108" s="133" t="s">
        <v>248</v>
      </c>
      <c r="D108" s="133" t="s">
        <v>161</v>
      </c>
      <c r="E108" s="134" t="s">
        <v>1048</v>
      </c>
      <c r="F108" s="135" t="s">
        <v>1049</v>
      </c>
      <c r="G108" s="136" t="s">
        <v>201</v>
      </c>
      <c r="H108" s="137">
        <v>8</v>
      </c>
      <c r="I108" s="138"/>
      <c r="J108" s="139">
        <f t="shared" si="0"/>
        <v>0</v>
      </c>
      <c r="K108" s="135" t="s">
        <v>841</v>
      </c>
      <c r="L108" s="33"/>
      <c r="M108" s="140" t="s">
        <v>3</v>
      </c>
      <c r="N108" s="141" t="s">
        <v>46</v>
      </c>
      <c r="P108" s="142">
        <f t="shared" si="1"/>
        <v>0</v>
      </c>
      <c r="Q108" s="142">
        <v>0</v>
      </c>
      <c r="R108" s="142">
        <f t="shared" si="2"/>
        <v>0</v>
      </c>
      <c r="S108" s="142">
        <v>0</v>
      </c>
      <c r="T108" s="143">
        <f t="shared" si="3"/>
        <v>0</v>
      </c>
      <c r="AR108" s="144" t="s">
        <v>160</v>
      </c>
      <c r="AT108" s="144" t="s">
        <v>161</v>
      </c>
      <c r="AU108" s="144" t="s">
        <v>83</v>
      </c>
      <c r="AY108" s="17" t="s">
        <v>157</v>
      </c>
      <c r="BE108" s="145">
        <f t="shared" si="4"/>
        <v>0</v>
      </c>
      <c r="BF108" s="145">
        <f t="shared" si="5"/>
        <v>0</v>
      </c>
      <c r="BG108" s="145">
        <f t="shared" si="6"/>
        <v>0</v>
      </c>
      <c r="BH108" s="145">
        <f t="shared" si="7"/>
        <v>0</v>
      </c>
      <c r="BI108" s="145">
        <f t="shared" si="8"/>
        <v>0</v>
      </c>
      <c r="BJ108" s="17" t="s">
        <v>83</v>
      </c>
      <c r="BK108" s="145">
        <f t="shared" si="9"/>
        <v>0</v>
      </c>
      <c r="BL108" s="17" t="s">
        <v>160</v>
      </c>
      <c r="BM108" s="144" t="s">
        <v>370</v>
      </c>
    </row>
    <row r="109" spans="2:65" s="1" customFormat="1" ht="24.2" customHeight="1" x14ac:dyDescent="0.2">
      <c r="B109" s="132"/>
      <c r="C109" s="133" t="s">
        <v>252</v>
      </c>
      <c r="D109" s="133" t="s">
        <v>161</v>
      </c>
      <c r="E109" s="134" t="s">
        <v>1050</v>
      </c>
      <c r="F109" s="135" t="s">
        <v>1051</v>
      </c>
      <c r="G109" s="136" t="s">
        <v>201</v>
      </c>
      <c r="H109" s="137">
        <v>15</v>
      </c>
      <c r="I109" s="138"/>
      <c r="J109" s="139">
        <f t="shared" si="0"/>
        <v>0</v>
      </c>
      <c r="K109" s="135" t="s">
        <v>841</v>
      </c>
      <c r="L109" s="33"/>
      <c r="M109" s="140" t="s">
        <v>3</v>
      </c>
      <c r="N109" s="141" t="s">
        <v>46</v>
      </c>
      <c r="P109" s="142">
        <f t="shared" si="1"/>
        <v>0</v>
      </c>
      <c r="Q109" s="142">
        <v>0</v>
      </c>
      <c r="R109" s="142">
        <f t="shared" si="2"/>
        <v>0</v>
      </c>
      <c r="S109" s="142">
        <v>0</v>
      </c>
      <c r="T109" s="143">
        <f t="shared" si="3"/>
        <v>0</v>
      </c>
      <c r="AR109" s="144" t="s">
        <v>160</v>
      </c>
      <c r="AT109" s="144" t="s">
        <v>161</v>
      </c>
      <c r="AU109" s="144" t="s">
        <v>83</v>
      </c>
      <c r="AY109" s="17" t="s">
        <v>157</v>
      </c>
      <c r="BE109" s="145">
        <f t="shared" si="4"/>
        <v>0</v>
      </c>
      <c r="BF109" s="145">
        <f t="shared" si="5"/>
        <v>0</v>
      </c>
      <c r="BG109" s="145">
        <f t="shared" si="6"/>
        <v>0</v>
      </c>
      <c r="BH109" s="145">
        <f t="shared" si="7"/>
        <v>0</v>
      </c>
      <c r="BI109" s="145">
        <f t="shared" si="8"/>
        <v>0</v>
      </c>
      <c r="BJ109" s="17" t="s">
        <v>83</v>
      </c>
      <c r="BK109" s="145">
        <f t="shared" si="9"/>
        <v>0</v>
      </c>
      <c r="BL109" s="17" t="s">
        <v>160</v>
      </c>
      <c r="BM109" s="144" t="s">
        <v>380</v>
      </c>
    </row>
    <row r="110" spans="2:65" s="1" customFormat="1" ht="24.2" customHeight="1" x14ac:dyDescent="0.2">
      <c r="B110" s="132"/>
      <c r="C110" s="133" t="s">
        <v>259</v>
      </c>
      <c r="D110" s="133" t="s">
        <v>161</v>
      </c>
      <c r="E110" s="134" t="s">
        <v>1052</v>
      </c>
      <c r="F110" s="135" t="s">
        <v>1053</v>
      </c>
      <c r="G110" s="136" t="s">
        <v>201</v>
      </c>
      <c r="H110" s="137">
        <v>5</v>
      </c>
      <c r="I110" s="138"/>
      <c r="J110" s="139">
        <f t="shared" si="0"/>
        <v>0</v>
      </c>
      <c r="K110" s="135" t="s">
        <v>841</v>
      </c>
      <c r="L110" s="33"/>
      <c r="M110" s="140" t="s">
        <v>3</v>
      </c>
      <c r="N110" s="141" t="s">
        <v>46</v>
      </c>
      <c r="P110" s="142">
        <f t="shared" si="1"/>
        <v>0</v>
      </c>
      <c r="Q110" s="142">
        <v>0</v>
      </c>
      <c r="R110" s="142">
        <f t="shared" si="2"/>
        <v>0</v>
      </c>
      <c r="S110" s="142">
        <v>0</v>
      </c>
      <c r="T110" s="143">
        <f t="shared" si="3"/>
        <v>0</v>
      </c>
      <c r="AR110" s="144" t="s">
        <v>160</v>
      </c>
      <c r="AT110" s="144" t="s">
        <v>161</v>
      </c>
      <c r="AU110" s="144" t="s">
        <v>83</v>
      </c>
      <c r="AY110" s="17" t="s">
        <v>157</v>
      </c>
      <c r="BE110" s="145">
        <f t="shared" si="4"/>
        <v>0</v>
      </c>
      <c r="BF110" s="145">
        <f t="shared" si="5"/>
        <v>0</v>
      </c>
      <c r="BG110" s="145">
        <f t="shared" si="6"/>
        <v>0</v>
      </c>
      <c r="BH110" s="145">
        <f t="shared" si="7"/>
        <v>0</v>
      </c>
      <c r="BI110" s="145">
        <f t="shared" si="8"/>
        <v>0</v>
      </c>
      <c r="BJ110" s="17" t="s">
        <v>83</v>
      </c>
      <c r="BK110" s="145">
        <f t="shared" si="9"/>
        <v>0</v>
      </c>
      <c r="BL110" s="17" t="s">
        <v>160</v>
      </c>
      <c r="BM110" s="144" t="s">
        <v>392</v>
      </c>
    </row>
    <row r="111" spans="2:65" s="1" customFormat="1" ht="21.75" customHeight="1" x14ac:dyDescent="0.2">
      <c r="B111" s="132"/>
      <c r="C111" s="133" t="s">
        <v>8</v>
      </c>
      <c r="D111" s="133" t="s">
        <v>161</v>
      </c>
      <c r="E111" s="134" t="s">
        <v>1054</v>
      </c>
      <c r="F111" s="135" t="s">
        <v>1055</v>
      </c>
      <c r="G111" s="136" t="s">
        <v>316</v>
      </c>
      <c r="H111" s="137">
        <v>60</v>
      </c>
      <c r="I111" s="138"/>
      <c r="J111" s="139">
        <f t="shared" si="0"/>
        <v>0</v>
      </c>
      <c r="K111" s="135" t="s">
        <v>1022</v>
      </c>
      <c r="L111" s="33"/>
      <c r="M111" s="140" t="s">
        <v>3</v>
      </c>
      <c r="N111" s="141" t="s">
        <v>46</v>
      </c>
      <c r="P111" s="142">
        <f t="shared" si="1"/>
        <v>0</v>
      </c>
      <c r="Q111" s="142">
        <v>0</v>
      </c>
      <c r="R111" s="142">
        <f t="shared" si="2"/>
        <v>0</v>
      </c>
      <c r="S111" s="142">
        <v>0</v>
      </c>
      <c r="T111" s="143">
        <f t="shared" si="3"/>
        <v>0</v>
      </c>
      <c r="AR111" s="144" t="s">
        <v>160</v>
      </c>
      <c r="AT111" s="144" t="s">
        <v>161</v>
      </c>
      <c r="AU111" s="144" t="s">
        <v>83</v>
      </c>
      <c r="AY111" s="17" t="s">
        <v>157</v>
      </c>
      <c r="BE111" s="145">
        <f t="shared" si="4"/>
        <v>0</v>
      </c>
      <c r="BF111" s="145">
        <f t="shared" si="5"/>
        <v>0</v>
      </c>
      <c r="BG111" s="145">
        <f t="shared" si="6"/>
        <v>0</v>
      </c>
      <c r="BH111" s="145">
        <f t="shared" si="7"/>
        <v>0</v>
      </c>
      <c r="BI111" s="145">
        <f t="shared" si="8"/>
        <v>0</v>
      </c>
      <c r="BJ111" s="17" t="s">
        <v>83</v>
      </c>
      <c r="BK111" s="145">
        <f t="shared" si="9"/>
        <v>0</v>
      </c>
      <c r="BL111" s="17" t="s">
        <v>160</v>
      </c>
      <c r="BM111" s="144" t="s">
        <v>403</v>
      </c>
    </row>
    <row r="112" spans="2:65" s="13" customFormat="1" x14ac:dyDescent="0.2">
      <c r="B112" s="157"/>
      <c r="D112" s="151" t="s">
        <v>169</v>
      </c>
      <c r="E112" s="158" t="s">
        <v>3</v>
      </c>
      <c r="F112" s="159" t="s">
        <v>1056</v>
      </c>
      <c r="H112" s="160">
        <v>60</v>
      </c>
      <c r="I112" s="161"/>
      <c r="L112" s="157"/>
      <c r="M112" s="162"/>
      <c r="T112" s="163"/>
      <c r="AT112" s="158" t="s">
        <v>169</v>
      </c>
      <c r="AU112" s="158" t="s">
        <v>83</v>
      </c>
      <c r="AV112" s="13" t="s">
        <v>85</v>
      </c>
      <c r="AW112" s="13" t="s">
        <v>36</v>
      </c>
      <c r="AX112" s="13" t="s">
        <v>75</v>
      </c>
      <c r="AY112" s="158" t="s">
        <v>157</v>
      </c>
    </row>
    <row r="113" spans="2:65" s="14" customFormat="1" x14ac:dyDescent="0.2">
      <c r="B113" s="164"/>
      <c r="D113" s="151" t="s">
        <v>169</v>
      </c>
      <c r="E113" s="165" t="s">
        <v>3</v>
      </c>
      <c r="F113" s="166" t="s">
        <v>176</v>
      </c>
      <c r="H113" s="167">
        <v>60</v>
      </c>
      <c r="I113" s="168"/>
      <c r="L113" s="164"/>
      <c r="M113" s="169"/>
      <c r="T113" s="170"/>
      <c r="AT113" s="165" t="s">
        <v>169</v>
      </c>
      <c r="AU113" s="165" t="s">
        <v>83</v>
      </c>
      <c r="AV113" s="14" t="s">
        <v>160</v>
      </c>
      <c r="AW113" s="14" t="s">
        <v>36</v>
      </c>
      <c r="AX113" s="14" t="s">
        <v>83</v>
      </c>
      <c r="AY113" s="165" t="s">
        <v>157</v>
      </c>
    </row>
    <row r="114" spans="2:65" s="1" customFormat="1" ht="16.5" customHeight="1" x14ac:dyDescent="0.2">
      <c r="B114" s="132"/>
      <c r="C114" s="133" t="s">
        <v>272</v>
      </c>
      <c r="D114" s="133" t="s">
        <v>161</v>
      </c>
      <c r="E114" s="134" t="s">
        <v>1057</v>
      </c>
      <c r="F114" s="135" t="s">
        <v>1058</v>
      </c>
      <c r="G114" s="136" t="s">
        <v>1059</v>
      </c>
      <c r="H114" s="137">
        <v>12</v>
      </c>
      <c r="I114" s="138"/>
      <c r="J114" s="139">
        <f>ROUND(I114*H114,2)</f>
        <v>0</v>
      </c>
      <c r="K114" s="135" t="s">
        <v>1022</v>
      </c>
      <c r="L114" s="33"/>
      <c r="M114" s="140" t="s">
        <v>3</v>
      </c>
      <c r="N114" s="141" t="s">
        <v>46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160</v>
      </c>
      <c r="AT114" s="144" t="s">
        <v>161</v>
      </c>
      <c r="AU114" s="144" t="s">
        <v>83</v>
      </c>
      <c r="AY114" s="17" t="s">
        <v>157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7" t="s">
        <v>83</v>
      </c>
      <c r="BK114" s="145">
        <f>ROUND(I114*H114,2)</f>
        <v>0</v>
      </c>
      <c r="BL114" s="17" t="s">
        <v>160</v>
      </c>
      <c r="BM114" s="144" t="s">
        <v>414</v>
      </c>
    </row>
    <row r="115" spans="2:65" s="13" customFormat="1" x14ac:dyDescent="0.2">
      <c r="B115" s="157"/>
      <c r="D115" s="151" t="s">
        <v>169</v>
      </c>
      <c r="E115" s="158" t="s">
        <v>3</v>
      </c>
      <c r="F115" s="159" t="s">
        <v>1060</v>
      </c>
      <c r="H115" s="160">
        <v>12</v>
      </c>
      <c r="I115" s="161"/>
      <c r="L115" s="157"/>
      <c r="M115" s="162"/>
      <c r="T115" s="163"/>
      <c r="AT115" s="158" t="s">
        <v>169</v>
      </c>
      <c r="AU115" s="158" t="s">
        <v>83</v>
      </c>
      <c r="AV115" s="13" t="s">
        <v>85</v>
      </c>
      <c r="AW115" s="13" t="s">
        <v>36</v>
      </c>
      <c r="AX115" s="13" t="s">
        <v>75</v>
      </c>
      <c r="AY115" s="158" t="s">
        <v>157</v>
      </c>
    </row>
    <row r="116" spans="2:65" s="14" customFormat="1" x14ac:dyDescent="0.2">
      <c r="B116" s="164"/>
      <c r="D116" s="151" t="s">
        <v>169</v>
      </c>
      <c r="E116" s="165" t="s">
        <v>3</v>
      </c>
      <c r="F116" s="166" t="s">
        <v>176</v>
      </c>
      <c r="H116" s="167">
        <v>12</v>
      </c>
      <c r="I116" s="168"/>
      <c r="L116" s="164"/>
      <c r="M116" s="169"/>
      <c r="T116" s="170"/>
      <c r="AT116" s="165" t="s">
        <v>169</v>
      </c>
      <c r="AU116" s="165" t="s">
        <v>83</v>
      </c>
      <c r="AV116" s="14" t="s">
        <v>160</v>
      </c>
      <c r="AW116" s="14" t="s">
        <v>36</v>
      </c>
      <c r="AX116" s="14" t="s">
        <v>83</v>
      </c>
      <c r="AY116" s="165" t="s">
        <v>157</v>
      </c>
    </row>
    <row r="117" spans="2:65" s="1" customFormat="1" ht="24.2" customHeight="1" x14ac:dyDescent="0.2">
      <c r="B117" s="132"/>
      <c r="C117" s="133" t="s">
        <v>279</v>
      </c>
      <c r="D117" s="133" t="s">
        <v>161</v>
      </c>
      <c r="E117" s="134" t="s">
        <v>1061</v>
      </c>
      <c r="F117" s="135" t="s">
        <v>1062</v>
      </c>
      <c r="G117" s="136" t="s">
        <v>1059</v>
      </c>
      <c r="H117" s="137">
        <v>48</v>
      </c>
      <c r="I117" s="138"/>
      <c r="J117" s="139">
        <f>ROUND(I117*H117,2)</f>
        <v>0</v>
      </c>
      <c r="K117" s="135" t="s">
        <v>1022</v>
      </c>
      <c r="L117" s="33"/>
      <c r="M117" s="140" t="s">
        <v>3</v>
      </c>
      <c r="N117" s="141" t="s">
        <v>46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160</v>
      </c>
      <c r="AT117" s="144" t="s">
        <v>161</v>
      </c>
      <c r="AU117" s="144" t="s">
        <v>83</v>
      </c>
      <c r="AY117" s="17" t="s">
        <v>157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7" t="s">
        <v>83</v>
      </c>
      <c r="BK117" s="145">
        <f>ROUND(I117*H117,2)</f>
        <v>0</v>
      </c>
      <c r="BL117" s="17" t="s">
        <v>160</v>
      </c>
      <c r="BM117" s="144" t="s">
        <v>431</v>
      </c>
    </row>
    <row r="118" spans="2:65" s="12" customFormat="1" ht="33.75" x14ac:dyDescent="0.2">
      <c r="B118" s="150"/>
      <c r="D118" s="151" t="s">
        <v>169</v>
      </c>
      <c r="E118" s="152" t="s">
        <v>3</v>
      </c>
      <c r="F118" s="153" t="s">
        <v>1063</v>
      </c>
      <c r="H118" s="152" t="s">
        <v>3</v>
      </c>
      <c r="I118" s="154"/>
      <c r="L118" s="150"/>
      <c r="M118" s="155"/>
      <c r="T118" s="156"/>
      <c r="AT118" s="152" t="s">
        <v>169</v>
      </c>
      <c r="AU118" s="152" t="s">
        <v>83</v>
      </c>
      <c r="AV118" s="12" t="s">
        <v>83</v>
      </c>
      <c r="AW118" s="12" t="s">
        <v>36</v>
      </c>
      <c r="AX118" s="12" t="s">
        <v>75</v>
      </c>
      <c r="AY118" s="152" t="s">
        <v>157</v>
      </c>
    </row>
    <row r="119" spans="2:65" s="12" customFormat="1" x14ac:dyDescent="0.2">
      <c r="B119" s="150"/>
      <c r="D119" s="151" t="s">
        <v>169</v>
      </c>
      <c r="E119" s="152" t="s">
        <v>3</v>
      </c>
      <c r="F119" s="153" t="s">
        <v>1064</v>
      </c>
      <c r="H119" s="152" t="s">
        <v>3</v>
      </c>
      <c r="I119" s="154"/>
      <c r="L119" s="150"/>
      <c r="M119" s="155"/>
      <c r="T119" s="156"/>
      <c r="AT119" s="152" t="s">
        <v>169</v>
      </c>
      <c r="AU119" s="152" t="s">
        <v>83</v>
      </c>
      <c r="AV119" s="12" t="s">
        <v>83</v>
      </c>
      <c r="AW119" s="12" t="s">
        <v>36</v>
      </c>
      <c r="AX119" s="12" t="s">
        <v>75</v>
      </c>
      <c r="AY119" s="152" t="s">
        <v>157</v>
      </c>
    </row>
    <row r="120" spans="2:65" s="13" customFormat="1" x14ac:dyDescent="0.2">
      <c r="B120" s="157"/>
      <c r="D120" s="151" t="s">
        <v>169</v>
      </c>
      <c r="E120" s="158" t="s">
        <v>3</v>
      </c>
      <c r="F120" s="159" t="s">
        <v>1065</v>
      </c>
      <c r="H120" s="160">
        <v>48</v>
      </c>
      <c r="I120" s="161"/>
      <c r="L120" s="157"/>
      <c r="M120" s="162"/>
      <c r="T120" s="163"/>
      <c r="AT120" s="158" t="s">
        <v>169</v>
      </c>
      <c r="AU120" s="158" t="s">
        <v>83</v>
      </c>
      <c r="AV120" s="13" t="s">
        <v>85</v>
      </c>
      <c r="AW120" s="13" t="s">
        <v>36</v>
      </c>
      <c r="AX120" s="13" t="s">
        <v>75</v>
      </c>
      <c r="AY120" s="158" t="s">
        <v>157</v>
      </c>
    </row>
    <row r="121" spans="2:65" s="14" customFormat="1" x14ac:dyDescent="0.2">
      <c r="B121" s="164"/>
      <c r="D121" s="151" t="s">
        <v>169</v>
      </c>
      <c r="E121" s="165" t="s">
        <v>3</v>
      </c>
      <c r="F121" s="166" t="s">
        <v>176</v>
      </c>
      <c r="H121" s="167">
        <v>48</v>
      </c>
      <c r="I121" s="168"/>
      <c r="L121" s="164"/>
      <c r="M121" s="169"/>
      <c r="T121" s="170"/>
      <c r="AT121" s="165" t="s">
        <v>169</v>
      </c>
      <c r="AU121" s="165" t="s">
        <v>83</v>
      </c>
      <c r="AV121" s="14" t="s">
        <v>160</v>
      </c>
      <c r="AW121" s="14" t="s">
        <v>36</v>
      </c>
      <c r="AX121" s="14" t="s">
        <v>83</v>
      </c>
      <c r="AY121" s="165" t="s">
        <v>157</v>
      </c>
    </row>
    <row r="122" spans="2:65" s="1" customFormat="1" ht="24.2" customHeight="1" x14ac:dyDescent="0.2">
      <c r="B122" s="132"/>
      <c r="C122" s="133" t="s">
        <v>285</v>
      </c>
      <c r="D122" s="133" t="s">
        <v>161</v>
      </c>
      <c r="E122" s="134" t="s">
        <v>1066</v>
      </c>
      <c r="F122" s="135" t="s">
        <v>1067</v>
      </c>
      <c r="G122" s="136" t="s">
        <v>201</v>
      </c>
      <c r="H122" s="137">
        <v>4</v>
      </c>
      <c r="I122" s="138"/>
      <c r="J122" s="139">
        <f t="shared" ref="J122:J128" si="10">ROUND(I122*H122,2)</f>
        <v>0</v>
      </c>
      <c r="K122" s="135" t="s">
        <v>1022</v>
      </c>
      <c r="L122" s="33"/>
      <c r="M122" s="140" t="s">
        <v>3</v>
      </c>
      <c r="N122" s="141" t="s">
        <v>46</v>
      </c>
      <c r="P122" s="142">
        <f t="shared" ref="P122:P128" si="11">O122*H122</f>
        <v>0</v>
      </c>
      <c r="Q122" s="142">
        <v>0</v>
      </c>
      <c r="R122" s="142">
        <f t="shared" ref="R122:R128" si="12">Q122*H122</f>
        <v>0</v>
      </c>
      <c r="S122" s="142">
        <v>0</v>
      </c>
      <c r="T122" s="143">
        <f t="shared" ref="T122:T128" si="13">S122*H122</f>
        <v>0</v>
      </c>
      <c r="AR122" s="144" t="s">
        <v>160</v>
      </c>
      <c r="AT122" s="144" t="s">
        <v>161</v>
      </c>
      <c r="AU122" s="144" t="s">
        <v>83</v>
      </c>
      <c r="AY122" s="17" t="s">
        <v>157</v>
      </c>
      <c r="BE122" s="145">
        <f t="shared" ref="BE122:BE128" si="14">IF(N122="základní",J122,0)</f>
        <v>0</v>
      </c>
      <c r="BF122" s="145">
        <f t="shared" ref="BF122:BF128" si="15">IF(N122="snížená",J122,0)</f>
        <v>0</v>
      </c>
      <c r="BG122" s="145">
        <f t="shared" ref="BG122:BG128" si="16">IF(N122="zákl. přenesená",J122,0)</f>
        <v>0</v>
      </c>
      <c r="BH122" s="145">
        <f t="shared" ref="BH122:BH128" si="17">IF(N122="sníž. přenesená",J122,0)</f>
        <v>0</v>
      </c>
      <c r="BI122" s="145">
        <f t="shared" ref="BI122:BI128" si="18">IF(N122="nulová",J122,0)</f>
        <v>0</v>
      </c>
      <c r="BJ122" s="17" t="s">
        <v>83</v>
      </c>
      <c r="BK122" s="145">
        <f t="shared" ref="BK122:BK128" si="19">ROUND(I122*H122,2)</f>
        <v>0</v>
      </c>
      <c r="BL122" s="17" t="s">
        <v>160</v>
      </c>
      <c r="BM122" s="144" t="s">
        <v>448</v>
      </c>
    </row>
    <row r="123" spans="2:65" s="1" customFormat="1" ht="24.2" customHeight="1" x14ac:dyDescent="0.2">
      <c r="B123" s="132"/>
      <c r="C123" s="133" t="s">
        <v>291</v>
      </c>
      <c r="D123" s="133" t="s">
        <v>161</v>
      </c>
      <c r="E123" s="134" t="s">
        <v>1068</v>
      </c>
      <c r="F123" s="135" t="s">
        <v>1069</v>
      </c>
      <c r="G123" s="136" t="s">
        <v>201</v>
      </c>
      <c r="H123" s="137">
        <v>12</v>
      </c>
      <c r="I123" s="138"/>
      <c r="J123" s="139">
        <f t="shared" si="10"/>
        <v>0</v>
      </c>
      <c r="K123" s="135" t="s">
        <v>1022</v>
      </c>
      <c r="L123" s="33"/>
      <c r="M123" s="140" t="s">
        <v>3</v>
      </c>
      <c r="N123" s="141" t="s">
        <v>46</v>
      </c>
      <c r="P123" s="142">
        <f t="shared" si="11"/>
        <v>0</v>
      </c>
      <c r="Q123" s="142">
        <v>0</v>
      </c>
      <c r="R123" s="142">
        <f t="shared" si="12"/>
        <v>0</v>
      </c>
      <c r="S123" s="142">
        <v>0</v>
      </c>
      <c r="T123" s="143">
        <f t="shared" si="13"/>
        <v>0</v>
      </c>
      <c r="AR123" s="144" t="s">
        <v>160</v>
      </c>
      <c r="AT123" s="144" t="s">
        <v>161</v>
      </c>
      <c r="AU123" s="144" t="s">
        <v>83</v>
      </c>
      <c r="AY123" s="17" t="s">
        <v>157</v>
      </c>
      <c r="BE123" s="145">
        <f t="shared" si="14"/>
        <v>0</v>
      </c>
      <c r="BF123" s="145">
        <f t="shared" si="15"/>
        <v>0</v>
      </c>
      <c r="BG123" s="145">
        <f t="shared" si="16"/>
        <v>0</v>
      </c>
      <c r="BH123" s="145">
        <f t="shared" si="17"/>
        <v>0</v>
      </c>
      <c r="BI123" s="145">
        <f t="shared" si="18"/>
        <v>0</v>
      </c>
      <c r="BJ123" s="17" t="s">
        <v>83</v>
      </c>
      <c r="BK123" s="145">
        <f t="shared" si="19"/>
        <v>0</v>
      </c>
      <c r="BL123" s="17" t="s">
        <v>160</v>
      </c>
      <c r="BM123" s="144" t="s">
        <v>461</v>
      </c>
    </row>
    <row r="124" spans="2:65" s="1" customFormat="1" ht="16.5" customHeight="1" x14ac:dyDescent="0.2">
      <c r="B124" s="132"/>
      <c r="C124" s="133" t="s">
        <v>299</v>
      </c>
      <c r="D124" s="133" t="s">
        <v>161</v>
      </c>
      <c r="E124" s="134" t="s">
        <v>1070</v>
      </c>
      <c r="F124" s="135" t="s">
        <v>1071</v>
      </c>
      <c r="G124" s="136" t="s">
        <v>201</v>
      </c>
      <c r="H124" s="137">
        <v>16</v>
      </c>
      <c r="I124" s="138"/>
      <c r="J124" s="139">
        <f t="shared" si="10"/>
        <v>0</v>
      </c>
      <c r="K124" s="135" t="s">
        <v>1022</v>
      </c>
      <c r="L124" s="33"/>
      <c r="M124" s="140" t="s">
        <v>3</v>
      </c>
      <c r="N124" s="141" t="s">
        <v>46</v>
      </c>
      <c r="P124" s="142">
        <f t="shared" si="11"/>
        <v>0</v>
      </c>
      <c r="Q124" s="142">
        <v>0</v>
      </c>
      <c r="R124" s="142">
        <f t="shared" si="12"/>
        <v>0</v>
      </c>
      <c r="S124" s="142">
        <v>0</v>
      </c>
      <c r="T124" s="143">
        <f t="shared" si="13"/>
        <v>0</v>
      </c>
      <c r="AR124" s="144" t="s">
        <v>160</v>
      </c>
      <c r="AT124" s="144" t="s">
        <v>161</v>
      </c>
      <c r="AU124" s="144" t="s">
        <v>83</v>
      </c>
      <c r="AY124" s="17" t="s">
        <v>157</v>
      </c>
      <c r="BE124" s="145">
        <f t="shared" si="14"/>
        <v>0</v>
      </c>
      <c r="BF124" s="145">
        <f t="shared" si="15"/>
        <v>0</v>
      </c>
      <c r="BG124" s="145">
        <f t="shared" si="16"/>
        <v>0</v>
      </c>
      <c r="BH124" s="145">
        <f t="shared" si="17"/>
        <v>0</v>
      </c>
      <c r="BI124" s="145">
        <f t="shared" si="18"/>
        <v>0</v>
      </c>
      <c r="BJ124" s="17" t="s">
        <v>83</v>
      </c>
      <c r="BK124" s="145">
        <f t="shared" si="19"/>
        <v>0</v>
      </c>
      <c r="BL124" s="17" t="s">
        <v>160</v>
      </c>
      <c r="BM124" s="144" t="s">
        <v>473</v>
      </c>
    </row>
    <row r="125" spans="2:65" s="1" customFormat="1" ht="24.2" customHeight="1" x14ac:dyDescent="0.2">
      <c r="B125" s="132"/>
      <c r="C125" s="133" t="s">
        <v>307</v>
      </c>
      <c r="D125" s="133" t="s">
        <v>161</v>
      </c>
      <c r="E125" s="134" t="s">
        <v>1072</v>
      </c>
      <c r="F125" s="135" t="s">
        <v>1073</v>
      </c>
      <c r="G125" s="136" t="s">
        <v>201</v>
      </c>
      <c r="H125" s="137">
        <v>4</v>
      </c>
      <c r="I125" s="138"/>
      <c r="J125" s="139">
        <f t="shared" si="10"/>
        <v>0</v>
      </c>
      <c r="K125" s="135" t="s">
        <v>841</v>
      </c>
      <c r="L125" s="33"/>
      <c r="M125" s="140" t="s">
        <v>3</v>
      </c>
      <c r="N125" s="141" t="s">
        <v>46</v>
      </c>
      <c r="P125" s="142">
        <f t="shared" si="11"/>
        <v>0</v>
      </c>
      <c r="Q125" s="142">
        <v>0</v>
      </c>
      <c r="R125" s="142">
        <f t="shared" si="12"/>
        <v>0</v>
      </c>
      <c r="S125" s="142">
        <v>0</v>
      </c>
      <c r="T125" s="143">
        <f t="shared" si="13"/>
        <v>0</v>
      </c>
      <c r="AR125" s="144" t="s">
        <v>160</v>
      </c>
      <c r="AT125" s="144" t="s">
        <v>161</v>
      </c>
      <c r="AU125" s="144" t="s">
        <v>83</v>
      </c>
      <c r="AY125" s="17" t="s">
        <v>157</v>
      </c>
      <c r="BE125" s="145">
        <f t="shared" si="14"/>
        <v>0</v>
      </c>
      <c r="BF125" s="145">
        <f t="shared" si="15"/>
        <v>0</v>
      </c>
      <c r="BG125" s="145">
        <f t="shared" si="16"/>
        <v>0</v>
      </c>
      <c r="BH125" s="145">
        <f t="shared" si="17"/>
        <v>0</v>
      </c>
      <c r="BI125" s="145">
        <f t="shared" si="18"/>
        <v>0</v>
      </c>
      <c r="BJ125" s="17" t="s">
        <v>83</v>
      </c>
      <c r="BK125" s="145">
        <f t="shared" si="19"/>
        <v>0</v>
      </c>
      <c r="BL125" s="17" t="s">
        <v>160</v>
      </c>
      <c r="BM125" s="144" t="s">
        <v>487</v>
      </c>
    </row>
    <row r="126" spans="2:65" s="1" customFormat="1" ht="55.5" customHeight="1" x14ac:dyDescent="0.2">
      <c r="B126" s="132"/>
      <c r="C126" s="133" t="s">
        <v>313</v>
      </c>
      <c r="D126" s="133" t="s">
        <v>161</v>
      </c>
      <c r="E126" s="134" t="s">
        <v>1074</v>
      </c>
      <c r="F126" s="135" t="s">
        <v>1075</v>
      </c>
      <c r="G126" s="136" t="s">
        <v>316</v>
      </c>
      <c r="H126" s="137">
        <v>83</v>
      </c>
      <c r="I126" s="138"/>
      <c r="J126" s="139">
        <f t="shared" si="10"/>
        <v>0</v>
      </c>
      <c r="K126" s="135" t="s">
        <v>841</v>
      </c>
      <c r="L126" s="33"/>
      <c r="M126" s="140" t="s">
        <v>3</v>
      </c>
      <c r="N126" s="141" t="s">
        <v>46</v>
      </c>
      <c r="P126" s="142">
        <f t="shared" si="11"/>
        <v>0</v>
      </c>
      <c r="Q126" s="142">
        <v>0</v>
      </c>
      <c r="R126" s="142">
        <f t="shared" si="12"/>
        <v>0</v>
      </c>
      <c r="S126" s="142">
        <v>0</v>
      </c>
      <c r="T126" s="143">
        <f t="shared" si="13"/>
        <v>0</v>
      </c>
      <c r="AR126" s="144" t="s">
        <v>160</v>
      </c>
      <c r="AT126" s="144" t="s">
        <v>161</v>
      </c>
      <c r="AU126" s="144" t="s">
        <v>83</v>
      </c>
      <c r="AY126" s="17" t="s">
        <v>157</v>
      </c>
      <c r="BE126" s="145">
        <f t="shared" si="14"/>
        <v>0</v>
      </c>
      <c r="BF126" s="145">
        <f t="shared" si="15"/>
        <v>0</v>
      </c>
      <c r="BG126" s="145">
        <f t="shared" si="16"/>
        <v>0</v>
      </c>
      <c r="BH126" s="145">
        <f t="shared" si="17"/>
        <v>0</v>
      </c>
      <c r="BI126" s="145">
        <f t="shared" si="18"/>
        <v>0</v>
      </c>
      <c r="BJ126" s="17" t="s">
        <v>83</v>
      </c>
      <c r="BK126" s="145">
        <f t="shared" si="19"/>
        <v>0</v>
      </c>
      <c r="BL126" s="17" t="s">
        <v>160</v>
      </c>
      <c r="BM126" s="144" t="s">
        <v>919</v>
      </c>
    </row>
    <row r="127" spans="2:65" s="1" customFormat="1" ht="44.25" customHeight="1" x14ac:dyDescent="0.2">
      <c r="B127" s="132"/>
      <c r="C127" s="133" t="s">
        <v>322</v>
      </c>
      <c r="D127" s="133" t="s">
        <v>161</v>
      </c>
      <c r="E127" s="134" t="s">
        <v>1076</v>
      </c>
      <c r="F127" s="135" t="s">
        <v>1077</v>
      </c>
      <c r="G127" s="136" t="s">
        <v>316</v>
      </c>
      <c r="H127" s="137">
        <v>66</v>
      </c>
      <c r="I127" s="138"/>
      <c r="J127" s="139">
        <f t="shared" si="10"/>
        <v>0</v>
      </c>
      <c r="K127" s="135" t="s">
        <v>841</v>
      </c>
      <c r="L127" s="33"/>
      <c r="M127" s="140" t="s">
        <v>3</v>
      </c>
      <c r="N127" s="141" t="s">
        <v>46</v>
      </c>
      <c r="P127" s="142">
        <f t="shared" si="11"/>
        <v>0</v>
      </c>
      <c r="Q127" s="142">
        <v>0</v>
      </c>
      <c r="R127" s="142">
        <f t="shared" si="12"/>
        <v>0</v>
      </c>
      <c r="S127" s="142">
        <v>0</v>
      </c>
      <c r="T127" s="143">
        <f t="shared" si="13"/>
        <v>0</v>
      </c>
      <c r="AR127" s="144" t="s">
        <v>160</v>
      </c>
      <c r="AT127" s="144" t="s">
        <v>161</v>
      </c>
      <c r="AU127" s="144" t="s">
        <v>83</v>
      </c>
      <c r="AY127" s="17" t="s">
        <v>157</v>
      </c>
      <c r="BE127" s="145">
        <f t="shared" si="14"/>
        <v>0</v>
      </c>
      <c r="BF127" s="145">
        <f t="shared" si="15"/>
        <v>0</v>
      </c>
      <c r="BG127" s="145">
        <f t="shared" si="16"/>
        <v>0</v>
      </c>
      <c r="BH127" s="145">
        <f t="shared" si="17"/>
        <v>0</v>
      </c>
      <c r="BI127" s="145">
        <f t="shared" si="18"/>
        <v>0</v>
      </c>
      <c r="BJ127" s="17" t="s">
        <v>83</v>
      </c>
      <c r="BK127" s="145">
        <f t="shared" si="19"/>
        <v>0</v>
      </c>
      <c r="BL127" s="17" t="s">
        <v>160</v>
      </c>
      <c r="BM127" s="144" t="s">
        <v>922</v>
      </c>
    </row>
    <row r="128" spans="2:65" s="1" customFormat="1" ht="33" customHeight="1" x14ac:dyDescent="0.2">
      <c r="B128" s="132"/>
      <c r="C128" s="133" t="s">
        <v>328</v>
      </c>
      <c r="D128" s="133" t="s">
        <v>161</v>
      </c>
      <c r="E128" s="134" t="s">
        <v>1078</v>
      </c>
      <c r="F128" s="135" t="s">
        <v>1079</v>
      </c>
      <c r="G128" s="136" t="s">
        <v>201</v>
      </c>
      <c r="H128" s="137">
        <v>12</v>
      </c>
      <c r="I128" s="138"/>
      <c r="J128" s="139">
        <f t="shared" si="10"/>
        <v>0</v>
      </c>
      <c r="K128" s="135" t="s">
        <v>1022</v>
      </c>
      <c r="L128" s="33"/>
      <c r="M128" s="140" t="s">
        <v>3</v>
      </c>
      <c r="N128" s="141" t="s">
        <v>46</v>
      </c>
      <c r="P128" s="142">
        <f t="shared" si="11"/>
        <v>0</v>
      </c>
      <c r="Q128" s="142">
        <v>0</v>
      </c>
      <c r="R128" s="142">
        <f t="shared" si="12"/>
        <v>0</v>
      </c>
      <c r="S128" s="142">
        <v>0</v>
      </c>
      <c r="T128" s="143">
        <f t="shared" si="13"/>
        <v>0</v>
      </c>
      <c r="AR128" s="144" t="s">
        <v>160</v>
      </c>
      <c r="AT128" s="144" t="s">
        <v>161</v>
      </c>
      <c r="AU128" s="144" t="s">
        <v>83</v>
      </c>
      <c r="AY128" s="17" t="s">
        <v>157</v>
      </c>
      <c r="BE128" s="145">
        <f t="shared" si="14"/>
        <v>0</v>
      </c>
      <c r="BF128" s="145">
        <f t="shared" si="15"/>
        <v>0</v>
      </c>
      <c r="BG128" s="145">
        <f t="shared" si="16"/>
        <v>0</v>
      </c>
      <c r="BH128" s="145">
        <f t="shared" si="17"/>
        <v>0</v>
      </c>
      <c r="BI128" s="145">
        <f t="shared" si="18"/>
        <v>0</v>
      </c>
      <c r="BJ128" s="17" t="s">
        <v>83</v>
      </c>
      <c r="BK128" s="145">
        <f t="shared" si="19"/>
        <v>0</v>
      </c>
      <c r="BL128" s="17" t="s">
        <v>160</v>
      </c>
      <c r="BM128" s="144" t="s">
        <v>506</v>
      </c>
    </row>
    <row r="129" spans="2:65" s="13" customFormat="1" x14ac:dyDescent="0.2">
      <c r="B129" s="157"/>
      <c r="D129" s="151" t="s">
        <v>169</v>
      </c>
      <c r="E129" s="158" t="s">
        <v>3</v>
      </c>
      <c r="F129" s="159" t="s">
        <v>1080</v>
      </c>
      <c r="H129" s="160">
        <v>12</v>
      </c>
      <c r="I129" s="161"/>
      <c r="L129" s="157"/>
      <c r="M129" s="162"/>
      <c r="T129" s="163"/>
      <c r="AT129" s="158" t="s">
        <v>169</v>
      </c>
      <c r="AU129" s="158" t="s">
        <v>83</v>
      </c>
      <c r="AV129" s="13" t="s">
        <v>85</v>
      </c>
      <c r="AW129" s="13" t="s">
        <v>36</v>
      </c>
      <c r="AX129" s="13" t="s">
        <v>75</v>
      </c>
      <c r="AY129" s="158" t="s">
        <v>157</v>
      </c>
    </row>
    <row r="130" spans="2:65" s="14" customFormat="1" x14ac:dyDescent="0.2">
      <c r="B130" s="164"/>
      <c r="D130" s="151" t="s">
        <v>169</v>
      </c>
      <c r="E130" s="165" t="s">
        <v>3</v>
      </c>
      <c r="F130" s="166" t="s">
        <v>176</v>
      </c>
      <c r="H130" s="167">
        <v>12</v>
      </c>
      <c r="I130" s="168"/>
      <c r="L130" s="164"/>
      <c r="M130" s="169"/>
      <c r="T130" s="170"/>
      <c r="AT130" s="165" t="s">
        <v>169</v>
      </c>
      <c r="AU130" s="165" t="s">
        <v>83</v>
      </c>
      <c r="AV130" s="14" t="s">
        <v>160</v>
      </c>
      <c r="AW130" s="14" t="s">
        <v>36</v>
      </c>
      <c r="AX130" s="14" t="s">
        <v>83</v>
      </c>
      <c r="AY130" s="165" t="s">
        <v>157</v>
      </c>
    </row>
    <row r="131" spans="2:65" s="1" customFormat="1" ht="66.75" customHeight="1" x14ac:dyDescent="0.2">
      <c r="B131" s="132"/>
      <c r="C131" s="133" t="s">
        <v>333</v>
      </c>
      <c r="D131" s="133" t="s">
        <v>161</v>
      </c>
      <c r="E131" s="134" t="s">
        <v>1081</v>
      </c>
      <c r="F131" s="135" t="s">
        <v>1082</v>
      </c>
      <c r="G131" s="136" t="s">
        <v>201</v>
      </c>
      <c r="H131" s="137">
        <v>8</v>
      </c>
      <c r="I131" s="138"/>
      <c r="J131" s="139">
        <f>ROUND(I131*H131,2)</f>
        <v>0</v>
      </c>
      <c r="K131" s="135" t="s">
        <v>1022</v>
      </c>
      <c r="L131" s="33"/>
      <c r="M131" s="140" t="s">
        <v>3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160</v>
      </c>
      <c r="AT131" s="144" t="s">
        <v>161</v>
      </c>
      <c r="AU131" s="144" t="s">
        <v>83</v>
      </c>
      <c r="AY131" s="17" t="s">
        <v>157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83</v>
      </c>
      <c r="BK131" s="145">
        <f>ROUND(I131*H131,2)</f>
        <v>0</v>
      </c>
      <c r="BL131" s="17" t="s">
        <v>160</v>
      </c>
      <c r="BM131" s="144" t="s">
        <v>511</v>
      </c>
    </row>
    <row r="132" spans="2:65" s="1" customFormat="1" ht="66.75" customHeight="1" x14ac:dyDescent="0.2">
      <c r="B132" s="132"/>
      <c r="C132" s="133" t="s">
        <v>339</v>
      </c>
      <c r="D132" s="133" t="s">
        <v>161</v>
      </c>
      <c r="E132" s="134" t="s">
        <v>1083</v>
      </c>
      <c r="F132" s="135" t="s">
        <v>1084</v>
      </c>
      <c r="G132" s="136" t="s">
        <v>201</v>
      </c>
      <c r="H132" s="137">
        <v>15</v>
      </c>
      <c r="I132" s="138"/>
      <c r="J132" s="139">
        <f>ROUND(I132*H132,2)</f>
        <v>0</v>
      </c>
      <c r="K132" s="135" t="s">
        <v>841</v>
      </c>
      <c r="L132" s="33"/>
      <c r="M132" s="140" t="s">
        <v>3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160</v>
      </c>
      <c r="AT132" s="144" t="s">
        <v>161</v>
      </c>
      <c r="AU132" s="144" t="s">
        <v>83</v>
      </c>
      <c r="AY132" s="17" t="s">
        <v>157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83</v>
      </c>
      <c r="BK132" s="145">
        <f>ROUND(I132*H132,2)</f>
        <v>0</v>
      </c>
      <c r="BL132" s="17" t="s">
        <v>160</v>
      </c>
      <c r="BM132" s="144" t="s">
        <v>522</v>
      </c>
    </row>
    <row r="133" spans="2:65" s="1" customFormat="1" ht="24.2" customHeight="1" x14ac:dyDescent="0.2">
      <c r="B133" s="132"/>
      <c r="C133" s="133" t="s">
        <v>347</v>
      </c>
      <c r="D133" s="133" t="s">
        <v>161</v>
      </c>
      <c r="E133" s="134" t="s">
        <v>1085</v>
      </c>
      <c r="F133" s="135" t="s">
        <v>1086</v>
      </c>
      <c r="G133" s="136" t="s">
        <v>201</v>
      </c>
      <c r="H133" s="137">
        <v>4</v>
      </c>
      <c r="I133" s="138"/>
      <c r="J133" s="139">
        <f>ROUND(I133*H133,2)</f>
        <v>0</v>
      </c>
      <c r="K133" s="135" t="s">
        <v>841</v>
      </c>
      <c r="L133" s="33"/>
      <c r="M133" s="140" t="s">
        <v>3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160</v>
      </c>
      <c r="AT133" s="144" t="s">
        <v>161</v>
      </c>
      <c r="AU133" s="144" t="s">
        <v>83</v>
      </c>
      <c r="AY133" s="17" t="s">
        <v>157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83</v>
      </c>
      <c r="BK133" s="145">
        <f>ROUND(I133*H133,2)</f>
        <v>0</v>
      </c>
      <c r="BL133" s="17" t="s">
        <v>160</v>
      </c>
      <c r="BM133" s="144" t="s">
        <v>531</v>
      </c>
    </row>
    <row r="134" spans="2:65" s="1" customFormat="1" ht="33" customHeight="1" x14ac:dyDescent="0.2">
      <c r="B134" s="132"/>
      <c r="C134" s="133" t="s">
        <v>356</v>
      </c>
      <c r="D134" s="133" t="s">
        <v>161</v>
      </c>
      <c r="E134" s="134" t="s">
        <v>1087</v>
      </c>
      <c r="F134" s="135" t="s">
        <v>1088</v>
      </c>
      <c r="G134" s="136" t="s">
        <v>316</v>
      </c>
      <c r="H134" s="137">
        <v>41</v>
      </c>
      <c r="I134" s="138"/>
      <c r="J134" s="139">
        <f>ROUND(I134*H134,2)</f>
        <v>0</v>
      </c>
      <c r="K134" s="135" t="s">
        <v>841</v>
      </c>
      <c r="L134" s="33"/>
      <c r="M134" s="140" t="s">
        <v>3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160</v>
      </c>
      <c r="AT134" s="144" t="s">
        <v>161</v>
      </c>
      <c r="AU134" s="144" t="s">
        <v>83</v>
      </c>
      <c r="AY134" s="17" t="s">
        <v>157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83</v>
      </c>
      <c r="BK134" s="145">
        <f>ROUND(I134*H134,2)</f>
        <v>0</v>
      </c>
      <c r="BL134" s="17" t="s">
        <v>160</v>
      </c>
      <c r="BM134" s="144" t="s">
        <v>542</v>
      </c>
    </row>
    <row r="135" spans="2:65" s="13" customFormat="1" x14ac:dyDescent="0.2">
      <c r="B135" s="157"/>
      <c r="D135" s="151" t="s">
        <v>169</v>
      </c>
      <c r="E135" s="158" t="s">
        <v>3</v>
      </c>
      <c r="F135" s="159" t="s">
        <v>1089</v>
      </c>
      <c r="H135" s="160">
        <v>11</v>
      </c>
      <c r="I135" s="161"/>
      <c r="L135" s="157"/>
      <c r="M135" s="162"/>
      <c r="T135" s="163"/>
      <c r="AT135" s="158" t="s">
        <v>169</v>
      </c>
      <c r="AU135" s="158" t="s">
        <v>83</v>
      </c>
      <c r="AV135" s="13" t="s">
        <v>85</v>
      </c>
      <c r="AW135" s="13" t="s">
        <v>36</v>
      </c>
      <c r="AX135" s="13" t="s">
        <v>75</v>
      </c>
      <c r="AY135" s="158" t="s">
        <v>157</v>
      </c>
    </row>
    <row r="136" spans="2:65" s="13" customFormat="1" x14ac:dyDescent="0.2">
      <c r="B136" s="157"/>
      <c r="D136" s="151" t="s">
        <v>169</v>
      </c>
      <c r="E136" s="158" t="s">
        <v>3</v>
      </c>
      <c r="F136" s="159" t="s">
        <v>1090</v>
      </c>
      <c r="H136" s="160">
        <v>12</v>
      </c>
      <c r="I136" s="161"/>
      <c r="L136" s="157"/>
      <c r="M136" s="162"/>
      <c r="T136" s="163"/>
      <c r="AT136" s="158" t="s">
        <v>169</v>
      </c>
      <c r="AU136" s="158" t="s">
        <v>83</v>
      </c>
      <c r="AV136" s="13" t="s">
        <v>85</v>
      </c>
      <c r="AW136" s="13" t="s">
        <v>36</v>
      </c>
      <c r="AX136" s="13" t="s">
        <v>75</v>
      </c>
      <c r="AY136" s="158" t="s">
        <v>157</v>
      </c>
    </row>
    <row r="137" spans="2:65" s="13" customFormat="1" x14ac:dyDescent="0.2">
      <c r="B137" s="157"/>
      <c r="D137" s="151" t="s">
        <v>169</v>
      </c>
      <c r="E137" s="158" t="s">
        <v>3</v>
      </c>
      <c r="F137" s="159" t="s">
        <v>1091</v>
      </c>
      <c r="H137" s="160">
        <v>12</v>
      </c>
      <c r="I137" s="161"/>
      <c r="L137" s="157"/>
      <c r="M137" s="162"/>
      <c r="T137" s="163"/>
      <c r="AT137" s="158" t="s">
        <v>169</v>
      </c>
      <c r="AU137" s="158" t="s">
        <v>83</v>
      </c>
      <c r="AV137" s="13" t="s">
        <v>85</v>
      </c>
      <c r="AW137" s="13" t="s">
        <v>36</v>
      </c>
      <c r="AX137" s="13" t="s">
        <v>75</v>
      </c>
      <c r="AY137" s="158" t="s">
        <v>157</v>
      </c>
    </row>
    <row r="138" spans="2:65" s="13" customFormat="1" x14ac:dyDescent="0.2">
      <c r="B138" s="157"/>
      <c r="D138" s="151" t="s">
        <v>169</v>
      </c>
      <c r="E138" s="158" t="s">
        <v>3</v>
      </c>
      <c r="F138" s="159" t="s">
        <v>1092</v>
      </c>
      <c r="H138" s="160">
        <v>6</v>
      </c>
      <c r="I138" s="161"/>
      <c r="L138" s="157"/>
      <c r="M138" s="162"/>
      <c r="T138" s="163"/>
      <c r="AT138" s="158" t="s">
        <v>169</v>
      </c>
      <c r="AU138" s="158" t="s">
        <v>83</v>
      </c>
      <c r="AV138" s="13" t="s">
        <v>85</v>
      </c>
      <c r="AW138" s="13" t="s">
        <v>36</v>
      </c>
      <c r="AX138" s="13" t="s">
        <v>75</v>
      </c>
      <c r="AY138" s="158" t="s">
        <v>157</v>
      </c>
    </row>
    <row r="139" spans="2:65" s="14" customFormat="1" x14ac:dyDescent="0.2">
      <c r="B139" s="164"/>
      <c r="D139" s="151" t="s">
        <v>169</v>
      </c>
      <c r="E139" s="165" t="s">
        <v>3</v>
      </c>
      <c r="F139" s="166" t="s">
        <v>176</v>
      </c>
      <c r="H139" s="167">
        <v>41</v>
      </c>
      <c r="I139" s="168"/>
      <c r="L139" s="164"/>
      <c r="M139" s="169"/>
      <c r="T139" s="170"/>
      <c r="AT139" s="165" t="s">
        <v>169</v>
      </c>
      <c r="AU139" s="165" t="s">
        <v>83</v>
      </c>
      <c r="AV139" s="14" t="s">
        <v>160</v>
      </c>
      <c r="AW139" s="14" t="s">
        <v>36</v>
      </c>
      <c r="AX139" s="14" t="s">
        <v>83</v>
      </c>
      <c r="AY139" s="165" t="s">
        <v>157</v>
      </c>
    </row>
    <row r="140" spans="2:65" s="1" customFormat="1" ht="33" customHeight="1" x14ac:dyDescent="0.2">
      <c r="B140" s="132"/>
      <c r="C140" s="133" t="s">
        <v>364</v>
      </c>
      <c r="D140" s="133" t="s">
        <v>161</v>
      </c>
      <c r="E140" s="134" t="s">
        <v>1093</v>
      </c>
      <c r="F140" s="135" t="s">
        <v>1094</v>
      </c>
      <c r="G140" s="136" t="s">
        <v>316</v>
      </c>
      <c r="H140" s="137">
        <v>13</v>
      </c>
      <c r="I140" s="138"/>
      <c r="J140" s="139">
        <f>ROUND(I140*H140,2)</f>
        <v>0</v>
      </c>
      <c r="K140" s="135" t="s">
        <v>841</v>
      </c>
      <c r="L140" s="33"/>
      <c r="M140" s="140" t="s">
        <v>3</v>
      </c>
      <c r="N140" s="141" t="s">
        <v>46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160</v>
      </c>
      <c r="AT140" s="144" t="s">
        <v>161</v>
      </c>
      <c r="AU140" s="144" t="s">
        <v>83</v>
      </c>
      <c r="AY140" s="17" t="s">
        <v>157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83</v>
      </c>
      <c r="BK140" s="145">
        <f>ROUND(I140*H140,2)</f>
        <v>0</v>
      </c>
      <c r="BL140" s="17" t="s">
        <v>160</v>
      </c>
      <c r="BM140" s="144" t="s">
        <v>935</v>
      </c>
    </row>
    <row r="141" spans="2:65" s="13" customFormat="1" x14ac:dyDescent="0.2">
      <c r="B141" s="157"/>
      <c r="D141" s="151" t="s">
        <v>169</v>
      </c>
      <c r="E141" s="158" t="s">
        <v>3</v>
      </c>
      <c r="F141" s="159" t="s">
        <v>1095</v>
      </c>
      <c r="H141" s="160">
        <v>13</v>
      </c>
      <c r="I141" s="161"/>
      <c r="L141" s="157"/>
      <c r="M141" s="162"/>
      <c r="T141" s="163"/>
      <c r="AT141" s="158" t="s">
        <v>169</v>
      </c>
      <c r="AU141" s="158" t="s">
        <v>83</v>
      </c>
      <c r="AV141" s="13" t="s">
        <v>85</v>
      </c>
      <c r="AW141" s="13" t="s">
        <v>36</v>
      </c>
      <c r="AX141" s="13" t="s">
        <v>75</v>
      </c>
      <c r="AY141" s="158" t="s">
        <v>157</v>
      </c>
    </row>
    <row r="142" spans="2:65" s="14" customFormat="1" x14ac:dyDescent="0.2">
      <c r="B142" s="164"/>
      <c r="D142" s="151" t="s">
        <v>169</v>
      </c>
      <c r="E142" s="165" t="s">
        <v>3</v>
      </c>
      <c r="F142" s="166" t="s">
        <v>176</v>
      </c>
      <c r="H142" s="167">
        <v>13</v>
      </c>
      <c r="I142" s="168"/>
      <c r="L142" s="164"/>
      <c r="M142" s="169"/>
      <c r="T142" s="170"/>
      <c r="AT142" s="165" t="s">
        <v>169</v>
      </c>
      <c r="AU142" s="165" t="s">
        <v>83</v>
      </c>
      <c r="AV142" s="14" t="s">
        <v>160</v>
      </c>
      <c r="AW142" s="14" t="s">
        <v>36</v>
      </c>
      <c r="AX142" s="14" t="s">
        <v>83</v>
      </c>
      <c r="AY142" s="165" t="s">
        <v>157</v>
      </c>
    </row>
    <row r="143" spans="2:65" s="1" customFormat="1" ht="33" customHeight="1" x14ac:dyDescent="0.2">
      <c r="B143" s="132"/>
      <c r="C143" s="133" t="s">
        <v>370</v>
      </c>
      <c r="D143" s="133" t="s">
        <v>161</v>
      </c>
      <c r="E143" s="134" t="s">
        <v>1096</v>
      </c>
      <c r="F143" s="135" t="s">
        <v>1097</v>
      </c>
      <c r="G143" s="136" t="s">
        <v>316</v>
      </c>
      <c r="H143" s="137">
        <v>91</v>
      </c>
      <c r="I143" s="138"/>
      <c r="J143" s="139">
        <f>ROUND(I143*H143,2)</f>
        <v>0</v>
      </c>
      <c r="K143" s="135" t="s">
        <v>999</v>
      </c>
      <c r="L143" s="33"/>
      <c r="M143" s="140" t="s">
        <v>3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160</v>
      </c>
      <c r="AT143" s="144" t="s">
        <v>161</v>
      </c>
      <c r="AU143" s="144" t="s">
        <v>83</v>
      </c>
      <c r="AY143" s="17" t="s">
        <v>157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83</v>
      </c>
      <c r="BK143" s="145">
        <f>ROUND(I143*H143,2)</f>
        <v>0</v>
      </c>
      <c r="BL143" s="17" t="s">
        <v>160</v>
      </c>
      <c r="BM143" s="144" t="s">
        <v>938</v>
      </c>
    </row>
    <row r="144" spans="2:65" s="13" customFormat="1" x14ac:dyDescent="0.2">
      <c r="B144" s="157"/>
      <c r="D144" s="151" t="s">
        <v>169</v>
      </c>
      <c r="E144" s="158" t="s">
        <v>3</v>
      </c>
      <c r="F144" s="159" t="s">
        <v>1098</v>
      </c>
      <c r="H144" s="160">
        <v>25</v>
      </c>
      <c r="I144" s="161"/>
      <c r="L144" s="157"/>
      <c r="M144" s="162"/>
      <c r="T144" s="163"/>
      <c r="AT144" s="158" t="s">
        <v>169</v>
      </c>
      <c r="AU144" s="158" t="s">
        <v>83</v>
      </c>
      <c r="AV144" s="13" t="s">
        <v>85</v>
      </c>
      <c r="AW144" s="13" t="s">
        <v>36</v>
      </c>
      <c r="AX144" s="13" t="s">
        <v>75</v>
      </c>
      <c r="AY144" s="158" t="s">
        <v>157</v>
      </c>
    </row>
    <row r="145" spans="2:65" s="13" customFormat="1" x14ac:dyDescent="0.2">
      <c r="B145" s="157"/>
      <c r="D145" s="151" t="s">
        <v>169</v>
      </c>
      <c r="E145" s="158" t="s">
        <v>3</v>
      </c>
      <c r="F145" s="159" t="s">
        <v>1099</v>
      </c>
      <c r="H145" s="160">
        <v>22</v>
      </c>
      <c r="I145" s="161"/>
      <c r="L145" s="157"/>
      <c r="M145" s="162"/>
      <c r="T145" s="163"/>
      <c r="AT145" s="158" t="s">
        <v>169</v>
      </c>
      <c r="AU145" s="158" t="s">
        <v>83</v>
      </c>
      <c r="AV145" s="13" t="s">
        <v>85</v>
      </c>
      <c r="AW145" s="13" t="s">
        <v>36</v>
      </c>
      <c r="AX145" s="13" t="s">
        <v>75</v>
      </c>
      <c r="AY145" s="158" t="s">
        <v>157</v>
      </c>
    </row>
    <row r="146" spans="2:65" s="13" customFormat="1" x14ac:dyDescent="0.2">
      <c r="B146" s="157"/>
      <c r="D146" s="151" t="s">
        <v>169</v>
      </c>
      <c r="E146" s="158" t="s">
        <v>3</v>
      </c>
      <c r="F146" s="159" t="s">
        <v>1100</v>
      </c>
      <c r="H146" s="160">
        <v>24</v>
      </c>
      <c r="I146" s="161"/>
      <c r="L146" s="157"/>
      <c r="M146" s="162"/>
      <c r="T146" s="163"/>
      <c r="AT146" s="158" t="s">
        <v>169</v>
      </c>
      <c r="AU146" s="158" t="s">
        <v>83</v>
      </c>
      <c r="AV146" s="13" t="s">
        <v>85</v>
      </c>
      <c r="AW146" s="13" t="s">
        <v>36</v>
      </c>
      <c r="AX146" s="13" t="s">
        <v>75</v>
      </c>
      <c r="AY146" s="158" t="s">
        <v>157</v>
      </c>
    </row>
    <row r="147" spans="2:65" s="13" customFormat="1" x14ac:dyDescent="0.2">
      <c r="B147" s="157"/>
      <c r="D147" s="151" t="s">
        <v>169</v>
      </c>
      <c r="E147" s="158" t="s">
        <v>3</v>
      </c>
      <c r="F147" s="159" t="s">
        <v>1101</v>
      </c>
      <c r="H147" s="160">
        <v>20</v>
      </c>
      <c r="I147" s="161"/>
      <c r="L147" s="157"/>
      <c r="M147" s="162"/>
      <c r="T147" s="163"/>
      <c r="AT147" s="158" t="s">
        <v>169</v>
      </c>
      <c r="AU147" s="158" t="s">
        <v>83</v>
      </c>
      <c r="AV147" s="13" t="s">
        <v>85</v>
      </c>
      <c r="AW147" s="13" t="s">
        <v>36</v>
      </c>
      <c r="AX147" s="13" t="s">
        <v>75</v>
      </c>
      <c r="AY147" s="158" t="s">
        <v>157</v>
      </c>
    </row>
    <row r="148" spans="2:65" s="14" customFormat="1" x14ac:dyDescent="0.2">
      <c r="B148" s="164"/>
      <c r="D148" s="151" t="s">
        <v>169</v>
      </c>
      <c r="E148" s="165" t="s">
        <v>3</v>
      </c>
      <c r="F148" s="166" t="s">
        <v>176</v>
      </c>
      <c r="H148" s="167">
        <v>91</v>
      </c>
      <c r="I148" s="168"/>
      <c r="L148" s="164"/>
      <c r="M148" s="169"/>
      <c r="T148" s="170"/>
      <c r="AT148" s="165" t="s">
        <v>169</v>
      </c>
      <c r="AU148" s="165" t="s">
        <v>83</v>
      </c>
      <c r="AV148" s="14" t="s">
        <v>160</v>
      </c>
      <c r="AW148" s="14" t="s">
        <v>36</v>
      </c>
      <c r="AX148" s="14" t="s">
        <v>83</v>
      </c>
      <c r="AY148" s="165" t="s">
        <v>157</v>
      </c>
    </row>
    <row r="149" spans="2:65" s="1" customFormat="1" ht="37.700000000000003" customHeight="1" x14ac:dyDescent="0.2">
      <c r="B149" s="132"/>
      <c r="C149" s="133" t="s">
        <v>375</v>
      </c>
      <c r="D149" s="133" t="s">
        <v>161</v>
      </c>
      <c r="E149" s="134" t="s">
        <v>1102</v>
      </c>
      <c r="F149" s="135" t="s">
        <v>1103</v>
      </c>
      <c r="G149" s="136" t="s">
        <v>201</v>
      </c>
      <c r="H149" s="137">
        <v>2</v>
      </c>
      <c r="I149" s="138"/>
      <c r="J149" s="139">
        <f>ROUND(I149*H149,2)</f>
        <v>0</v>
      </c>
      <c r="K149" s="135" t="s">
        <v>1022</v>
      </c>
      <c r="L149" s="33"/>
      <c r="M149" s="140" t="s">
        <v>3</v>
      </c>
      <c r="N149" s="141" t="s">
        <v>46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160</v>
      </c>
      <c r="AT149" s="144" t="s">
        <v>161</v>
      </c>
      <c r="AU149" s="144" t="s">
        <v>83</v>
      </c>
      <c r="AY149" s="17" t="s">
        <v>157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83</v>
      </c>
      <c r="BK149" s="145">
        <f>ROUND(I149*H149,2)</f>
        <v>0</v>
      </c>
      <c r="BL149" s="17" t="s">
        <v>160</v>
      </c>
      <c r="BM149" s="144" t="s">
        <v>557</v>
      </c>
    </row>
    <row r="150" spans="2:65" s="1" customFormat="1" ht="37.700000000000003" customHeight="1" x14ac:dyDescent="0.2">
      <c r="B150" s="132"/>
      <c r="C150" s="133" t="s">
        <v>380</v>
      </c>
      <c r="D150" s="133" t="s">
        <v>161</v>
      </c>
      <c r="E150" s="134" t="s">
        <v>1104</v>
      </c>
      <c r="F150" s="135" t="s">
        <v>1105</v>
      </c>
      <c r="G150" s="136" t="s">
        <v>201</v>
      </c>
      <c r="H150" s="137">
        <v>40</v>
      </c>
      <c r="I150" s="138"/>
      <c r="J150" s="139">
        <f>ROUND(I150*H150,2)</f>
        <v>0</v>
      </c>
      <c r="K150" s="135" t="s">
        <v>841</v>
      </c>
      <c r="L150" s="33"/>
      <c r="M150" s="140" t="s">
        <v>3</v>
      </c>
      <c r="N150" s="141" t="s">
        <v>46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160</v>
      </c>
      <c r="AT150" s="144" t="s">
        <v>161</v>
      </c>
      <c r="AU150" s="144" t="s">
        <v>83</v>
      </c>
      <c r="AY150" s="17" t="s">
        <v>157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83</v>
      </c>
      <c r="BK150" s="145">
        <f>ROUND(I150*H150,2)</f>
        <v>0</v>
      </c>
      <c r="BL150" s="17" t="s">
        <v>160</v>
      </c>
      <c r="BM150" s="144" t="s">
        <v>568</v>
      </c>
    </row>
    <row r="151" spans="2:65" s="13" customFormat="1" x14ac:dyDescent="0.2">
      <c r="B151" s="157"/>
      <c r="D151" s="151" t="s">
        <v>169</v>
      </c>
      <c r="E151" s="158" t="s">
        <v>3</v>
      </c>
      <c r="F151" s="159" t="s">
        <v>1106</v>
      </c>
      <c r="H151" s="160">
        <v>40</v>
      </c>
      <c r="I151" s="161"/>
      <c r="L151" s="157"/>
      <c r="M151" s="162"/>
      <c r="T151" s="163"/>
      <c r="AT151" s="158" t="s">
        <v>169</v>
      </c>
      <c r="AU151" s="158" t="s">
        <v>83</v>
      </c>
      <c r="AV151" s="13" t="s">
        <v>85</v>
      </c>
      <c r="AW151" s="13" t="s">
        <v>36</v>
      </c>
      <c r="AX151" s="13" t="s">
        <v>75</v>
      </c>
      <c r="AY151" s="158" t="s">
        <v>157</v>
      </c>
    </row>
    <row r="152" spans="2:65" s="14" customFormat="1" x14ac:dyDescent="0.2">
      <c r="B152" s="164"/>
      <c r="D152" s="151" t="s">
        <v>169</v>
      </c>
      <c r="E152" s="165" t="s">
        <v>3</v>
      </c>
      <c r="F152" s="166" t="s">
        <v>176</v>
      </c>
      <c r="H152" s="167">
        <v>40</v>
      </c>
      <c r="I152" s="168"/>
      <c r="L152" s="164"/>
      <c r="M152" s="169"/>
      <c r="T152" s="170"/>
      <c r="AT152" s="165" t="s">
        <v>169</v>
      </c>
      <c r="AU152" s="165" t="s">
        <v>83</v>
      </c>
      <c r="AV152" s="14" t="s">
        <v>160</v>
      </c>
      <c r="AW152" s="14" t="s">
        <v>36</v>
      </c>
      <c r="AX152" s="14" t="s">
        <v>83</v>
      </c>
      <c r="AY152" s="165" t="s">
        <v>157</v>
      </c>
    </row>
    <row r="153" spans="2:65" s="1" customFormat="1" ht="37.700000000000003" customHeight="1" x14ac:dyDescent="0.2">
      <c r="B153" s="132"/>
      <c r="C153" s="133" t="s">
        <v>385</v>
      </c>
      <c r="D153" s="133" t="s">
        <v>161</v>
      </c>
      <c r="E153" s="134" t="s">
        <v>1107</v>
      </c>
      <c r="F153" s="135" t="s">
        <v>1108</v>
      </c>
      <c r="G153" s="136" t="s">
        <v>201</v>
      </c>
      <c r="H153" s="137">
        <v>34</v>
      </c>
      <c r="I153" s="138"/>
      <c r="J153" s="139">
        <f>ROUND(I153*H153,2)</f>
        <v>0</v>
      </c>
      <c r="K153" s="135" t="s">
        <v>841</v>
      </c>
      <c r="L153" s="33"/>
      <c r="M153" s="140" t="s">
        <v>3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160</v>
      </c>
      <c r="AT153" s="144" t="s">
        <v>161</v>
      </c>
      <c r="AU153" s="144" t="s">
        <v>83</v>
      </c>
      <c r="AY153" s="17" t="s">
        <v>157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83</v>
      </c>
      <c r="BK153" s="145">
        <f>ROUND(I153*H153,2)</f>
        <v>0</v>
      </c>
      <c r="BL153" s="17" t="s">
        <v>160</v>
      </c>
      <c r="BM153" s="144" t="s">
        <v>581</v>
      </c>
    </row>
    <row r="154" spans="2:65" s="13" customFormat="1" x14ac:dyDescent="0.2">
      <c r="B154" s="157"/>
      <c r="D154" s="151" t="s">
        <v>169</v>
      </c>
      <c r="E154" s="158" t="s">
        <v>3</v>
      </c>
      <c r="F154" s="159" t="s">
        <v>1109</v>
      </c>
      <c r="H154" s="160">
        <v>6</v>
      </c>
      <c r="I154" s="161"/>
      <c r="L154" s="157"/>
      <c r="M154" s="162"/>
      <c r="T154" s="163"/>
      <c r="AT154" s="158" t="s">
        <v>169</v>
      </c>
      <c r="AU154" s="158" t="s">
        <v>83</v>
      </c>
      <c r="AV154" s="13" t="s">
        <v>85</v>
      </c>
      <c r="AW154" s="13" t="s">
        <v>36</v>
      </c>
      <c r="AX154" s="13" t="s">
        <v>75</v>
      </c>
      <c r="AY154" s="158" t="s">
        <v>157</v>
      </c>
    </row>
    <row r="155" spans="2:65" s="13" customFormat="1" x14ac:dyDescent="0.2">
      <c r="B155" s="157"/>
      <c r="D155" s="151" t="s">
        <v>169</v>
      </c>
      <c r="E155" s="158" t="s">
        <v>3</v>
      </c>
      <c r="F155" s="159" t="s">
        <v>1110</v>
      </c>
      <c r="H155" s="160">
        <v>9</v>
      </c>
      <c r="I155" s="161"/>
      <c r="L155" s="157"/>
      <c r="M155" s="162"/>
      <c r="T155" s="163"/>
      <c r="AT155" s="158" t="s">
        <v>169</v>
      </c>
      <c r="AU155" s="158" t="s">
        <v>83</v>
      </c>
      <c r="AV155" s="13" t="s">
        <v>85</v>
      </c>
      <c r="AW155" s="13" t="s">
        <v>36</v>
      </c>
      <c r="AX155" s="13" t="s">
        <v>75</v>
      </c>
      <c r="AY155" s="158" t="s">
        <v>157</v>
      </c>
    </row>
    <row r="156" spans="2:65" s="13" customFormat="1" x14ac:dyDescent="0.2">
      <c r="B156" s="157"/>
      <c r="D156" s="151" t="s">
        <v>169</v>
      </c>
      <c r="E156" s="158" t="s">
        <v>3</v>
      </c>
      <c r="F156" s="159" t="s">
        <v>1110</v>
      </c>
      <c r="H156" s="160">
        <v>9</v>
      </c>
      <c r="I156" s="161"/>
      <c r="L156" s="157"/>
      <c r="M156" s="162"/>
      <c r="T156" s="163"/>
      <c r="AT156" s="158" t="s">
        <v>169</v>
      </c>
      <c r="AU156" s="158" t="s">
        <v>83</v>
      </c>
      <c r="AV156" s="13" t="s">
        <v>85</v>
      </c>
      <c r="AW156" s="13" t="s">
        <v>36</v>
      </c>
      <c r="AX156" s="13" t="s">
        <v>75</v>
      </c>
      <c r="AY156" s="158" t="s">
        <v>157</v>
      </c>
    </row>
    <row r="157" spans="2:65" s="13" customFormat="1" x14ac:dyDescent="0.2">
      <c r="B157" s="157"/>
      <c r="D157" s="151" t="s">
        <v>169</v>
      </c>
      <c r="E157" s="158" t="s">
        <v>3</v>
      </c>
      <c r="F157" s="159" t="s">
        <v>1111</v>
      </c>
      <c r="H157" s="160">
        <v>10</v>
      </c>
      <c r="I157" s="161"/>
      <c r="L157" s="157"/>
      <c r="M157" s="162"/>
      <c r="T157" s="163"/>
      <c r="AT157" s="158" t="s">
        <v>169</v>
      </c>
      <c r="AU157" s="158" t="s">
        <v>83</v>
      </c>
      <c r="AV157" s="13" t="s">
        <v>85</v>
      </c>
      <c r="AW157" s="13" t="s">
        <v>36</v>
      </c>
      <c r="AX157" s="13" t="s">
        <v>75</v>
      </c>
      <c r="AY157" s="158" t="s">
        <v>157</v>
      </c>
    </row>
    <row r="158" spans="2:65" s="14" customFormat="1" x14ac:dyDescent="0.2">
      <c r="B158" s="164"/>
      <c r="D158" s="151" t="s">
        <v>169</v>
      </c>
      <c r="E158" s="165" t="s">
        <v>3</v>
      </c>
      <c r="F158" s="166" t="s">
        <v>176</v>
      </c>
      <c r="H158" s="167">
        <v>34</v>
      </c>
      <c r="I158" s="168"/>
      <c r="L158" s="164"/>
      <c r="M158" s="169"/>
      <c r="T158" s="170"/>
      <c r="AT158" s="165" t="s">
        <v>169</v>
      </c>
      <c r="AU158" s="165" t="s">
        <v>83</v>
      </c>
      <c r="AV158" s="14" t="s">
        <v>160</v>
      </c>
      <c r="AW158" s="14" t="s">
        <v>36</v>
      </c>
      <c r="AX158" s="14" t="s">
        <v>83</v>
      </c>
      <c r="AY158" s="165" t="s">
        <v>157</v>
      </c>
    </row>
    <row r="159" spans="2:65" s="1" customFormat="1" ht="37.700000000000003" customHeight="1" x14ac:dyDescent="0.2">
      <c r="B159" s="132"/>
      <c r="C159" s="133" t="s">
        <v>392</v>
      </c>
      <c r="D159" s="133" t="s">
        <v>161</v>
      </c>
      <c r="E159" s="134" t="s">
        <v>1112</v>
      </c>
      <c r="F159" s="135" t="s">
        <v>1113</v>
      </c>
      <c r="G159" s="136" t="s">
        <v>201</v>
      </c>
      <c r="H159" s="137">
        <v>2</v>
      </c>
      <c r="I159" s="138"/>
      <c r="J159" s="139">
        <f t="shared" ref="J159:J177" si="20">ROUND(I159*H159,2)</f>
        <v>0</v>
      </c>
      <c r="K159" s="135" t="s">
        <v>841</v>
      </c>
      <c r="L159" s="33"/>
      <c r="M159" s="140" t="s">
        <v>3</v>
      </c>
      <c r="N159" s="141" t="s">
        <v>46</v>
      </c>
      <c r="P159" s="142">
        <f t="shared" ref="P159:P177" si="21">O159*H159</f>
        <v>0</v>
      </c>
      <c r="Q159" s="142">
        <v>0</v>
      </c>
      <c r="R159" s="142">
        <f t="shared" ref="R159:R177" si="22">Q159*H159</f>
        <v>0</v>
      </c>
      <c r="S159" s="142">
        <v>0</v>
      </c>
      <c r="T159" s="143">
        <f t="shared" ref="T159:T177" si="23">S159*H159</f>
        <v>0</v>
      </c>
      <c r="AR159" s="144" t="s">
        <v>160</v>
      </c>
      <c r="AT159" s="144" t="s">
        <v>161</v>
      </c>
      <c r="AU159" s="144" t="s">
        <v>83</v>
      </c>
      <c r="AY159" s="17" t="s">
        <v>157</v>
      </c>
      <c r="BE159" s="145">
        <f t="shared" ref="BE159:BE177" si="24">IF(N159="základní",J159,0)</f>
        <v>0</v>
      </c>
      <c r="BF159" s="145">
        <f t="shared" ref="BF159:BF177" si="25">IF(N159="snížená",J159,0)</f>
        <v>0</v>
      </c>
      <c r="BG159" s="145">
        <f t="shared" ref="BG159:BG177" si="26">IF(N159="zákl. přenesená",J159,0)</f>
        <v>0</v>
      </c>
      <c r="BH159" s="145">
        <f t="shared" ref="BH159:BH177" si="27">IF(N159="sníž. přenesená",J159,0)</f>
        <v>0</v>
      </c>
      <c r="BI159" s="145">
        <f t="shared" ref="BI159:BI177" si="28">IF(N159="nulová",J159,0)</f>
        <v>0</v>
      </c>
      <c r="BJ159" s="17" t="s">
        <v>83</v>
      </c>
      <c r="BK159" s="145">
        <f t="shared" ref="BK159:BK177" si="29">ROUND(I159*H159,2)</f>
        <v>0</v>
      </c>
      <c r="BL159" s="17" t="s">
        <v>160</v>
      </c>
      <c r="BM159" s="144" t="s">
        <v>593</v>
      </c>
    </row>
    <row r="160" spans="2:65" s="1" customFormat="1" ht="37.700000000000003" customHeight="1" x14ac:dyDescent="0.2">
      <c r="B160" s="132"/>
      <c r="C160" s="133" t="s">
        <v>398</v>
      </c>
      <c r="D160" s="133" t="s">
        <v>161</v>
      </c>
      <c r="E160" s="134" t="s">
        <v>1114</v>
      </c>
      <c r="F160" s="135" t="s">
        <v>1115</v>
      </c>
      <c r="G160" s="136" t="s">
        <v>201</v>
      </c>
      <c r="H160" s="137">
        <v>8</v>
      </c>
      <c r="I160" s="138"/>
      <c r="J160" s="139">
        <f t="shared" si="20"/>
        <v>0</v>
      </c>
      <c r="K160" s="135" t="s">
        <v>841</v>
      </c>
      <c r="L160" s="33"/>
      <c r="M160" s="140" t="s">
        <v>3</v>
      </c>
      <c r="N160" s="141" t="s">
        <v>46</v>
      </c>
      <c r="P160" s="142">
        <f t="shared" si="21"/>
        <v>0</v>
      </c>
      <c r="Q160" s="142">
        <v>0</v>
      </c>
      <c r="R160" s="142">
        <f t="shared" si="22"/>
        <v>0</v>
      </c>
      <c r="S160" s="142">
        <v>0</v>
      </c>
      <c r="T160" s="143">
        <f t="shared" si="23"/>
        <v>0</v>
      </c>
      <c r="AR160" s="144" t="s">
        <v>160</v>
      </c>
      <c r="AT160" s="144" t="s">
        <v>161</v>
      </c>
      <c r="AU160" s="144" t="s">
        <v>83</v>
      </c>
      <c r="AY160" s="17" t="s">
        <v>157</v>
      </c>
      <c r="BE160" s="145">
        <f t="shared" si="24"/>
        <v>0</v>
      </c>
      <c r="BF160" s="145">
        <f t="shared" si="25"/>
        <v>0</v>
      </c>
      <c r="BG160" s="145">
        <f t="shared" si="26"/>
        <v>0</v>
      </c>
      <c r="BH160" s="145">
        <f t="shared" si="27"/>
        <v>0</v>
      </c>
      <c r="BI160" s="145">
        <f t="shared" si="28"/>
        <v>0</v>
      </c>
      <c r="BJ160" s="17" t="s">
        <v>83</v>
      </c>
      <c r="BK160" s="145">
        <f t="shared" si="29"/>
        <v>0</v>
      </c>
      <c r="BL160" s="17" t="s">
        <v>160</v>
      </c>
      <c r="BM160" s="144" t="s">
        <v>952</v>
      </c>
    </row>
    <row r="161" spans="2:65" s="1" customFormat="1" ht="21.75" customHeight="1" x14ac:dyDescent="0.2">
      <c r="B161" s="132"/>
      <c r="C161" s="133" t="s">
        <v>403</v>
      </c>
      <c r="D161" s="133" t="s">
        <v>161</v>
      </c>
      <c r="E161" s="134" t="s">
        <v>1116</v>
      </c>
      <c r="F161" s="135" t="s">
        <v>1117</v>
      </c>
      <c r="G161" s="136" t="s">
        <v>201</v>
      </c>
      <c r="H161" s="137">
        <v>4</v>
      </c>
      <c r="I161" s="138"/>
      <c r="J161" s="139">
        <f t="shared" si="20"/>
        <v>0</v>
      </c>
      <c r="K161" s="135" t="s">
        <v>841</v>
      </c>
      <c r="L161" s="33"/>
      <c r="M161" s="140" t="s">
        <v>3</v>
      </c>
      <c r="N161" s="141" t="s">
        <v>46</v>
      </c>
      <c r="P161" s="142">
        <f t="shared" si="21"/>
        <v>0</v>
      </c>
      <c r="Q161" s="142">
        <v>0</v>
      </c>
      <c r="R161" s="142">
        <f t="shared" si="22"/>
        <v>0</v>
      </c>
      <c r="S161" s="142">
        <v>0</v>
      </c>
      <c r="T161" s="143">
        <f t="shared" si="23"/>
        <v>0</v>
      </c>
      <c r="AR161" s="144" t="s">
        <v>160</v>
      </c>
      <c r="AT161" s="144" t="s">
        <v>161</v>
      </c>
      <c r="AU161" s="144" t="s">
        <v>83</v>
      </c>
      <c r="AY161" s="17" t="s">
        <v>157</v>
      </c>
      <c r="BE161" s="145">
        <f t="shared" si="24"/>
        <v>0</v>
      </c>
      <c r="BF161" s="145">
        <f t="shared" si="25"/>
        <v>0</v>
      </c>
      <c r="BG161" s="145">
        <f t="shared" si="26"/>
        <v>0</v>
      </c>
      <c r="BH161" s="145">
        <f t="shared" si="27"/>
        <v>0</v>
      </c>
      <c r="BI161" s="145">
        <f t="shared" si="28"/>
        <v>0</v>
      </c>
      <c r="BJ161" s="17" t="s">
        <v>83</v>
      </c>
      <c r="BK161" s="145">
        <f t="shared" si="29"/>
        <v>0</v>
      </c>
      <c r="BL161" s="17" t="s">
        <v>160</v>
      </c>
      <c r="BM161" s="144" t="s">
        <v>956</v>
      </c>
    </row>
    <row r="162" spans="2:65" s="1" customFormat="1" ht="21.75" customHeight="1" x14ac:dyDescent="0.2">
      <c r="B162" s="132"/>
      <c r="C162" s="133" t="s">
        <v>407</v>
      </c>
      <c r="D162" s="133" t="s">
        <v>161</v>
      </c>
      <c r="E162" s="134" t="s">
        <v>1118</v>
      </c>
      <c r="F162" s="135" t="s">
        <v>1119</v>
      </c>
      <c r="G162" s="136" t="s">
        <v>201</v>
      </c>
      <c r="H162" s="137">
        <v>7</v>
      </c>
      <c r="I162" s="138"/>
      <c r="J162" s="139">
        <f t="shared" si="20"/>
        <v>0</v>
      </c>
      <c r="K162" s="135" t="s">
        <v>841</v>
      </c>
      <c r="L162" s="33"/>
      <c r="M162" s="140" t="s">
        <v>3</v>
      </c>
      <c r="N162" s="141" t="s">
        <v>46</v>
      </c>
      <c r="P162" s="142">
        <f t="shared" si="21"/>
        <v>0</v>
      </c>
      <c r="Q162" s="142">
        <v>0</v>
      </c>
      <c r="R162" s="142">
        <f t="shared" si="22"/>
        <v>0</v>
      </c>
      <c r="S162" s="142">
        <v>0</v>
      </c>
      <c r="T162" s="143">
        <f t="shared" si="23"/>
        <v>0</v>
      </c>
      <c r="AR162" s="144" t="s">
        <v>160</v>
      </c>
      <c r="AT162" s="144" t="s">
        <v>161</v>
      </c>
      <c r="AU162" s="144" t="s">
        <v>83</v>
      </c>
      <c r="AY162" s="17" t="s">
        <v>157</v>
      </c>
      <c r="BE162" s="145">
        <f t="shared" si="24"/>
        <v>0</v>
      </c>
      <c r="BF162" s="145">
        <f t="shared" si="25"/>
        <v>0</v>
      </c>
      <c r="BG162" s="145">
        <f t="shared" si="26"/>
        <v>0</v>
      </c>
      <c r="BH162" s="145">
        <f t="shared" si="27"/>
        <v>0</v>
      </c>
      <c r="BI162" s="145">
        <f t="shared" si="28"/>
        <v>0</v>
      </c>
      <c r="BJ162" s="17" t="s">
        <v>83</v>
      </c>
      <c r="BK162" s="145">
        <f t="shared" si="29"/>
        <v>0</v>
      </c>
      <c r="BL162" s="17" t="s">
        <v>160</v>
      </c>
      <c r="BM162" s="144" t="s">
        <v>959</v>
      </c>
    </row>
    <row r="163" spans="2:65" s="1" customFormat="1" ht="24.2" customHeight="1" x14ac:dyDescent="0.2">
      <c r="B163" s="132"/>
      <c r="C163" s="133" t="s">
        <v>414</v>
      </c>
      <c r="D163" s="133" t="s">
        <v>161</v>
      </c>
      <c r="E163" s="134" t="s">
        <v>1120</v>
      </c>
      <c r="F163" s="135" t="s">
        <v>1121</v>
      </c>
      <c r="G163" s="136" t="s">
        <v>201</v>
      </c>
      <c r="H163" s="137">
        <v>4</v>
      </c>
      <c r="I163" s="138"/>
      <c r="J163" s="139">
        <f t="shared" si="20"/>
        <v>0</v>
      </c>
      <c r="K163" s="135" t="s">
        <v>1022</v>
      </c>
      <c r="L163" s="33"/>
      <c r="M163" s="140" t="s">
        <v>3</v>
      </c>
      <c r="N163" s="141" t="s">
        <v>46</v>
      </c>
      <c r="P163" s="142">
        <f t="shared" si="21"/>
        <v>0</v>
      </c>
      <c r="Q163" s="142">
        <v>0</v>
      </c>
      <c r="R163" s="142">
        <f t="shared" si="22"/>
        <v>0</v>
      </c>
      <c r="S163" s="142">
        <v>0</v>
      </c>
      <c r="T163" s="143">
        <f t="shared" si="23"/>
        <v>0</v>
      </c>
      <c r="AR163" s="144" t="s">
        <v>160</v>
      </c>
      <c r="AT163" s="144" t="s">
        <v>161</v>
      </c>
      <c r="AU163" s="144" t="s">
        <v>83</v>
      </c>
      <c r="AY163" s="17" t="s">
        <v>157</v>
      </c>
      <c r="BE163" s="145">
        <f t="shared" si="24"/>
        <v>0</v>
      </c>
      <c r="BF163" s="145">
        <f t="shared" si="25"/>
        <v>0</v>
      </c>
      <c r="BG163" s="145">
        <f t="shared" si="26"/>
        <v>0</v>
      </c>
      <c r="BH163" s="145">
        <f t="shared" si="27"/>
        <v>0</v>
      </c>
      <c r="BI163" s="145">
        <f t="shared" si="28"/>
        <v>0</v>
      </c>
      <c r="BJ163" s="17" t="s">
        <v>83</v>
      </c>
      <c r="BK163" s="145">
        <f t="shared" si="29"/>
        <v>0</v>
      </c>
      <c r="BL163" s="17" t="s">
        <v>160</v>
      </c>
      <c r="BM163" s="144" t="s">
        <v>962</v>
      </c>
    </row>
    <row r="164" spans="2:65" s="1" customFormat="1" ht="24.2" customHeight="1" x14ac:dyDescent="0.2">
      <c r="B164" s="132"/>
      <c r="C164" s="133" t="s">
        <v>421</v>
      </c>
      <c r="D164" s="133" t="s">
        <v>161</v>
      </c>
      <c r="E164" s="134" t="s">
        <v>1122</v>
      </c>
      <c r="F164" s="135" t="s">
        <v>1123</v>
      </c>
      <c r="G164" s="136" t="s">
        <v>201</v>
      </c>
      <c r="H164" s="137">
        <v>4</v>
      </c>
      <c r="I164" s="138"/>
      <c r="J164" s="139">
        <f t="shared" si="20"/>
        <v>0</v>
      </c>
      <c r="K164" s="135" t="s">
        <v>1022</v>
      </c>
      <c r="L164" s="33"/>
      <c r="M164" s="140" t="s">
        <v>3</v>
      </c>
      <c r="N164" s="141" t="s">
        <v>46</v>
      </c>
      <c r="P164" s="142">
        <f t="shared" si="21"/>
        <v>0</v>
      </c>
      <c r="Q164" s="142">
        <v>0</v>
      </c>
      <c r="R164" s="142">
        <f t="shared" si="22"/>
        <v>0</v>
      </c>
      <c r="S164" s="142">
        <v>0</v>
      </c>
      <c r="T164" s="143">
        <f t="shared" si="23"/>
        <v>0</v>
      </c>
      <c r="AR164" s="144" t="s">
        <v>160</v>
      </c>
      <c r="AT164" s="144" t="s">
        <v>161</v>
      </c>
      <c r="AU164" s="144" t="s">
        <v>83</v>
      </c>
      <c r="AY164" s="17" t="s">
        <v>157</v>
      </c>
      <c r="BE164" s="145">
        <f t="shared" si="24"/>
        <v>0</v>
      </c>
      <c r="BF164" s="145">
        <f t="shared" si="25"/>
        <v>0</v>
      </c>
      <c r="BG164" s="145">
        <f t="shared" si="26"/>
        <v>0</v>
      </c>
      <c r="BH164" s="145">
        <f t="shared" si="27"/>
        <v>0</v>
      </c>
      <c r="BI164" s="145">
        <f t="shared" si="28"/>
        <v>0</v>
      </c>
      <c r="BJ164" s="17" t="s">
        <v>83</v>
      </c>
      <c r="BK164" s="145">
        <f t="shared" si="29"/>
        <v>0</v>
      </c>
      <c r="BL164" s="17" t="s">
        <v>160</v>
      </c>
      <c r="BM164" s="144" t="s">
        <v>965</v>
      </c>
    </row>
    <row r="165" spans="2:65" s="1" customFormat="1" ht="44.25" customHeight="1" x14ac:dyDescent="0.2">
      <c r="B165" s="132"/>
      <c r="C165" s="133" t="s">
        <v>431</v>
      </c>
      <c r="D165" s="133" t="s">
        <v>161</v>
      </c>
      <c r="E165" s="134" t="s">
        <v>1124</v>
      </c>
      <c r="F165" s="135" t="s">
        <v>1125</v>
      </c>
      <c r="G165" s="136" t="s">
        <v>201</v>
      </c>
      <c r="H165" s="137">
        <v>1</v>
      </c>
      <c r="I165" s="138"/>
      <c r="J165" s="139">
        <f t="shared" si="20"/>
        <v>0</v>
      </c>
      <c r="K165" s="135" t="s">
        <v>1022</v>
      </c>
      <c r="L165" s="33"/>
      <c r="M165" s="140" t="s">
        <v>3</v>
      </c>
      <c r="N165" s="141" t="s">
        <v>46</v>
      </c>
      <c r="P165" s="142">
        <f t="shared" si="21"/>
        <v>0</v>
      </c>
      <c r="Q165" s="142">
        <v>0</v>
      </c>
      <c r="R165" s="142">
        <f t="shared" si="22"/>
        <v>0</v>
      </c>
      <c r="S165" s="142">
        <v>0</v>
      </c>
      <c r="T165" s="143">
        <f t="shared" si="23"/>
        <v>0</v>
      </c>
      <c r="AR165" s="144" t="s">
        <v>160</v>
      </c>
      <c r="AT165" s="144" t="s">
        <v>161</v>
      </c>
      <c r="AU165" s="144" t="s">
        <v>83</v>
      </c>
      <c r="AY165" s="17" t="s">
        <v>157</v>
      </c>
      <c r="BE165" s="145">
        <f t="shared" si="24"/>
        <v>0</v>
      </c>
      <c r="BF165" s="145">
        <f t="shared" si="25"/>
        <v>0</v>
      </c>
      <c r="BG165" s="145">
        <f t="shared" si="26"/>
        <v>0</v>
      </c>
      <c r="BH165" s="145">
        <f t="shared" si="27"/>
        <v>0</v>
      </c>
      <c r="BI165" s="145">
        <f t="shared" si="28"/>
        <v>0</v>
      </c>
      <c r="BJ165" s="17" t="s">
        <v>83</v>
      </c>
      <c r="BK165" s="145">
        <f t="shared" si="29"/>
        <v>0</v>
      </c>
      <c r="BL165" s="17" t="s">
        <v>160</v>
      </c>
      <c r="BM165" s="144" t="s">
        <v>610</v>
      </c>
    </row>
    <row r="166" spans="2:65" s="1" customFormat="1" ht="37.700000000000003" customHeight="1" x14ac:dyDescent="0.2">
      <c r="B166" s="132"/>
      <c r="C166" s="133" t="s">
        <v>441</v>
      </c>
      <c r="D166" s="133" t="s">
        <v>161</v>
      </c>
      <c r="E166" s="134" t="s">
        <v>1126</v>
      </c>
      <c r="F166" s="135" t="s">
        <v>1127</v>
      </c>
      <c r="G166" s="136" t="s">
        <v>201</v>
      </c>
      <c r="H166" s="137">
        <v>4</v>
      </c>
      <c r="I166" s="138"/>
      <c r="J166" s="139">
        <f t="shared" si="20"/>
        <v>0</v>
      </c>
      <c r="K166" s="135" t="s">
        <v>1022</v>
      </c>
      <c r="L166" s="33"/>
      <c r="M166" s="140" t="s">
        <v>3</v>
      </c>
      <c r="N166" s="141" t="s">
        <v>46</v>
      </c>
      <c r="P166" s="142">
        <f t="shared" si="21"/>
        <v>0</v>
      </c>
      <c r="Q166" s="142">
        <v>0</v>
      </c>
      <c r="R166" s="142">
        <f t="shared" si="22"/>
        <v>0</v>
      </c>
      <c r="S166" s="142">
        <v>0</v>
      </c>
      <c r="T166" s="143">
        <f t="shared" si="23"/>
        <v>0</v>
      </c>
      <c r="AR166" s="144" t="s">
        <v>160</v>
      </c>
      <c r="AT166" s="144" t="s">
        <v>161</v>
      </c>
      <c r="AU166" s="144" t="s">
        <v>83</v>
      </c>
      <c r="AY166" s="17" t="s">
        <v>157</v>
      </c>
      <c r="BE166" s="145">
        <f t="shared" si="24"/>
        <v>0</v>
      </c>
      <c r="BF166" s="145">
        <f t="shared" si="25"/>
        <v>0</v>
      </c>
      <c r="BG166" s="145">
        <f t="shared" si="26"/>
        <v>0</v>
      </c>
      <c r="BH166" s="145">
        <f t="shared" si="27"/>
        <v>0</v>
      </c>
      <c r="BI166" s="145">
        <f t="shared" si="28"/>
        <v>0</v>
      </c>
      <c r="BJ166" s="17" t="s">
        <v>83</v>
      </c>
      <c r="BK166" s="145">
        <f t="shared" si="29"/>
        <v>0</v>
      </c>
      <c r="BL166" s="17" t="s">
        <v>160</v>
      </c>
      <c r="BM166" s="144" t="s">
        <v>623</v>
      </c>
    </row>
    <row r="167" spans="2:65" s="1" customFormat="1" ht="24.2" customHeight="1" x14ac:dyDescent="0.2">
      <c r="B167" s="132"/>
      <c r="C167" s="133" t="s">
        <v>448</v>
      </c>
      <c r="D167" s="133" t="s">
        <v>161</v>
      </c>
      <c r="E167" s="134" t="s">
        <v>1128</v>
      </c>
      <c r="F167" s="135" t="s">
        <v>1129</v>
      </c>
      <c r="G167" s="136" t="s">
        <v>201</v>
      </c>
      <c r="H167" s="137">
        <v>75</v>
      </c>
      <c r="I167" s="138"/>
      <c r="J167" s="139">
        <f t="shared" si="20"/>
        <v>0</v>
      </c>
      <c r="K167" s="135" t="s">
        <v>1022</v>
      </c>
      <c r="L167" s="33"/>
      <c r="M167" s="140" t="s">
        <v>3</v>
      </c>
      <c r="N167" s="141" t="s">
        <v>46</v>
      </c>
      <c r="P167" s="142">
        <f t="shared" si="21"/>
        <v>0</v>
      </c>
      <c r="Q167" s="142">
        <v>0</v>
      </c>
      <c r="R167" s="142">
        <f t="shared" si="22"/>
        <v>0</v>
      </c>
      <c r="S167" s="142">
        <v>0</v>
      </c>
      <c r="T167" s="143">
        <f t="shared" si="23"/>
        <v>0</v>
      </c>
      <c r="AR167" s="144" t="s">
        <v>160</v>
      </c>
      <c r="AT167" s="144" t="s">
        <v>161</v>
      </c>
      <c r="AU167" s="144" t="s">
        <v>83</v>
      </c>
      <c r="AY167" s="17" t="s">
        <v>157</v>
      </c>
      <c r="BE167" s="145">
        <f t="shared" si="24"/>
        <v>0</v>
      </c>
      <c r="BF167" s="145">
        <f t="shared" si="25"/>
        <v>0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7" t="s">
        <v>83</v>
      </c>
      <c r="BK167" s="145">
        <f t="shared" si="29"/>
        <v>0</v>
      </c>
      <c r="BL167" s="17" t="s">
        <v>160</v>
      </c>
      <c r="BM167" s="144" t="s">
        <v>632</v>
      </c>
    </row>
    <row r="168" spans="2:65" s="1" customFormat="1" ht="24.2" customHeight="1" x14ac:dyDescent="0.2">
      <c r="B168" s="132"/>
      <c r="C168" s="133" t="s">
        <v>455</v>
      </c>
      <c r="D168" s="133" t="s">
        <v>161</v>
      </c>
      <c r="E168" s="134" t="s">
        <v>1130</v>
      </c>
      <c r="F168" s="135" t="s">
        <v>1131</v>
      </c>
      <c r="G168" s="136" t="s">
        <v>201</v>
      </c>
      <c r="H168" s="137">
        <v>16</v>
      </c>
      <c r="I168" s="138"/>
      <c r="J168" s="139">
        <f t="shared" si="20"/>
        <v>0</v>
      </c>
      <c r="K168" s="135" t="s">
        <v>1022</v>
      </c>
      <c r="L168" s="33"/>
      <c r="M168" s="140" t="s">
        <v>3</v>
      </c>
      <c r="N168" s="141" t="s">
        <v>46</v>
      </c>
      <c r="P168" s="142">
        <f t="shared" si="21"/>
        <v>0</v>
      </c>
      <c r="Q168" s="142">
        <v>0</v>
      </c>
      <c r="R168" s="142">
        <f t="shared" si="22"/>
        <v>0</v>
      </c>
      <c r="S168" s="142">
        <v>0</v>
      </c>
      <c r="T168" s="143">
        <f t="shared" si="23"/>
        <v>0</v>
      </c>
      <c r="AR168" s="144" t="s">
        <v>160</v>
      </c>
      <c r="AT168" s="144" t="s">
        <v>161</v>
      </c>
      <c r="AU168" s="144" t="s">
        <v>83</v>
      </c>
      <c r="AY168" s="17" t="s">
        <v>157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7" t="s">
        <v>83</v>
      </c>
      <c r="BK168" s="145">
        <f t="shared" si="29"/>
        <v>0</v>
      </c>
      <c r="BL168" s="17" t="s">
        <v>160</v>
      </c>
      <c r="BM168" s="144" t="s">
        <v>645</v>
      </c>
    </row>
    <row r="169" spans="2:65" s="1" customFormat="1" ht="24.2" customHeight="1" x14ac:dyDescent="0.2">
      <c r="B169" s="132"/>
      <c r="C169" s="133" t="s">
        <v>461</v>
      </c>
      <c r="D169" s="133" t="s">
        <v>161</v>
      </c>
      <c r="E169" s="134" t="s">
        <v>1132</v>
      </c>
      <c r="F169" s="135" t="s">
        <v>1133</v>
      </c>
      <c r="G169" s="136" t="s">
        <v>201</v>
      </c>
      <c r="H169" s="137">
        <v>98</v>
      </c>
      <c r="I169" s="138"/>
      <c r="J169" s="139">
        <f t="shared" si="20"/>
        <v>0</v>
      </c>
      <c r="K169" s="135" t="s">
        <v>1022</v>
      </c>
      <c r="L169" s="33"/>
      <c r="M169" s="140" t="s">
        <v>3</v>
      </c>
      <c r="N169" s="141" t="s">
        <v>46</v>
      </c>
      <c r="P169" s="142">
        <f t="shared" si="21"/>
        <v>0</v>
      </c>
      <c r="Q169" s="142">
        <v>0</v>
      </c>
      <c r="R169" s="142">
        <f t="shared" si="22"/>
        <v>0</v>
      </c>
      <c r="S169" s="142">
        <v>0</v>
      </c>
      <c r="T169" s="143">
        <f t="shared" si="23"/>
        <v>0</v>
      </c>
      <c r="AR169" s="144" t="s">
        <v>160</v>
      </c>
      <c r="AT169" s="144" t="s">
        <v>161</v>
      </c>
      <c r="AU169" s="144" t="s">
        <v>83</v>
      </c>
      <c r="AY169" s="17" t="s">
        <v>157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7" t="s">
        <v>83</v>
      </c>
      <c r="BK169" s="145">
        <f t="shared" si="29"/>
        <v>0</v>
      </c>
      <c r="BL169" s="17" t="s">
        <v>160</v>
      </c>
      <c r="BM169" s="144" t="s">
        <v>659</v>
      </c>
    </row>
    <row r="170" spans="2:65" s="1" customFormat="1" ht="16.5" customHeight="1" x14ac:dyDescent="0.2">
      <c r="B170" s="132"/>
      <c r="C170" s="133" t="s">
        <v>467</v>
      </c>
      <c r="D170" s="133" t="s">
        <v>161</v>
      </c>
      <c r="E170" s="134" t="s">
        <v>1134</v>
      </c>
      <c r="F170" s="135" t="s">
        <v>1135</v>
      </c>
      <c r="G170" s="136" t="s">
        <v>201</v>
      </c>
      <c r="H170" s="137">
        <v>189</v>
      </c>
      <c r="I170" s="138"/>
      <c r="J170" s="139">
        <f t="shared" si="20"/>
        <v>0</v>
      </c>
      <c r="K170" s="135" t="s">
        <v>1022</v>
      </c>
      <c r="L170" s="33"/>
      <c r="M170" s="140" t="s">
        <v>3</v>
      </c>
      <c r="N170" s="141" t="s">
        <v>46</v>
      </c>
      <c r="P170" s="142">
        <f t="shared" si="21"/>
        <v>0</v>
      </c>
      <c r="Q170" s="142">
        <v>0</v>
      </c>
      <c r="R170" s="142">
        <f t="shared" si="22"/>
        <v>0</v>
      </c>
      <c r="S170" s="142">
        <v>0</v>
      </c>
      <c r="T170" s="143">
        <f t="shared" si="23"/>
        <v>0</v>
      </c>
      <c r="AR170" s="144" t="s">
        <v>160</v>
      </c>
      <c r="AT170" s="144" t="s">
        <v>161</v>
      </c>
      <c r="AU170" s="144" t="s">
        <v>83</v>
      </c>
      <c r="AY170" s="17" t="s">
        <v>157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7" t="s">
        <v>83</v>
      </c>
      <c r="BK170" s="145">
        <f t="shared" si="29"/>
        <v>0</v>
      </c>
      <c r="BL170" s="17" t="s">
        <v>160</v>
      </c>
      <c r="BM170" s="144" t="s">
        <v>672</v>
      </c>
    </row>
    <row r="171" spans="2:65" s="1" customFormat="1" ht="24.2" customHeight="1" x14ac:dyDescent="0.2">
      <c r="B171" s="132"/>
      <c r="C171" s="133" t="s">
        <v>473</v>
      </c>
      <c r="D171" s="133" t="s">
        <v>161</v>
      </c>
      <c r="E171" s="134" t="s">
        <v>1136</v>
      </c>
      <c r="F171" s="135" t="s">
        <v>1137</v>
      </c>
      <c r="G171" s="136" t="s">
        <v>201</v>
      </c>
      <c r="H171" s="137">
        <v>1</v>
      </c>
      <c r="I171" s="138"/>
      <c r="J171" s="139">
        <f t="shared" si="20"/>
        <v>0</v>
      </c>
      <c r="K171" s="135" t="s">
        <v>1022</v>
      </c>
      <c r="L171" s="33"/>
      <c r="M171" s="140" t="s">
        <v>3</v>
      </c>
      <c r="N171" s="141" t="s">
        <v>46</v>
      </c>
      <c r="P171" s="142">
        <f t="shared" si="21"/>
        <v>0</v>
      </c>
      <c r="Q171" s="142">
        <v>0</v>
      </c>
      <c r="R171" s="142">
        <f t="shared" si="22"/>
        <v>0</v>
      </c>
      <c r="S171" s="142">
        <v>0</v>
      </c>
      <c r="T171" s="143">
        <f t="shared" si="23"/>
        <v>0</v>
      </c>
      <c r="AR171" s="144" t="s">
        <v>160</v>
      </c>
      <c r="AT171" s="144" t="s">
        <v>161</v>
      </c>
      <c r="AU171" s="144" t="s">
        <v>83</v>
      </c>
      <c r="AY171" s="17" t="s">
        <v>157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7" t="s">
        <v>83</v>
      </c>
      <c r="BK171" s="145">
        <f t="shared" si="29"/>
        <v>0</v>
      </c>
      <c r="BL171" s="17" t="s">
        <v>160</v>
      </c>
      <c r="BM171" s="144" t="s">
        <v>683</v>
      </c>
    </row>
    <row r="172" spans="2:65" s="1" customFormat="1" ht="16.5" customHeight="1" x14ac:dyDescent="0.2">
      <c r="B172" s="132"/>
      <c r="C172" s="133" t="s">
        <v>482</v>
      </c>
      <c r="D172" s="133" t="s">
        <v>161</v>
      </c>
      <c r="E172" s="134" t="s">
        <v>1138</v>
      </c>
      <c r="F172" s="135" t="s">
        <v>1139</v>
      </c>
      <c r="G172" s="136" t="s">
        <v>201</v>
      </c>
      <c r="H172" s="137">
        <v>1</v>
      </c>
      <c r="I172" s="138"/>
      <c r="J172" s="139">
        <f t="shared" si="20"/>
        <v>0</v>
      </c>
      <c r="K172" s="135" t="s">
        <v>1022</v>
      </c>
      <c r="L172" s="33"/>
      <c r="M172" s="140" t="s">
        <v>3</v>
      </c>
      <c r="N172" s="141" t="s">
        <v>46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160</v>
      </c>
      <c r="AT172" s="144" t="s">
        <v>161</v>
      </c>
      <c r="AU172" s="144" t="s">
        <v>83</v>
      </c>
      <c r="AY172" s="17" t="s">
        <v>157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7" t="s">
        <v>83</v>
      </c>
      <c r="BK172" s="145">
        <f t="shared" si="29"/>
        <v>0</v>
      </c>
      <c r="BL172" s="17" t="s">
        <v>160</v>
      </c>
      <c r="BM172" s="144" t="s">
        <v>697</v>
      </c>
    </row>
    <row r="173" spans="2:65" s="1" customFormat="1" ht="48.95" customHeight="1" x14ac:dyDescent="0.2">
      <c r="B173" s="132"/>
      <c r="C173" s="133" t="s">
        <v>487</v>
      </c>
      <c r="D173" s="133" t="s">
        <v>161</v>
      </c>
      <c r="E173" s="134" t="s">
        <v>1140</v>
      </c>
      <c r="F173" s="135" t="s">
        <v>1141</v>
      </c>
      <c r="G173" s="136" t="s">
        <v>201</v>
      </c>
      <c r="H173" s="137">
        <v>4</v>
      </c>
      <c r="I173" s="138"/>
      <c r="J173" s="139">
        <f t="shared" si="20"/>
        <v>0</v>
      </c>
      <c r="K173" s="135" t="s">
        <v>1022</v>
      </c>
      <c r="L173" s="33"/>
      <c r="M173" s="140" t="s">
        <v>3</v>
      </c>
      <c r="N173" s="141" t="s">
        <v>46</v>
      </c>
      <c r="P173" s="142">
        <f t="shared" si="21"/>
        <v>0</v>
      </c>
      <c r="Q173" s="142">
        <v>0</v>
      </c>
      <c r="R173" s="142">
        <f t="shared" si="22"/>
        <v>0</v>
      </c>
      <c r="S173" s="142">
        <v>0</v>
      </c>
      <c r="T173" s="143">
        <f t="shared" si="23"/>
        <v>0</v>
      </c>
      <c r="AR173" s="144" t="s">
        <v>160</v>
      </c>
      <c r="AT173" s="144" t="s">
        <v>161</v>
      </c>
      <c r="AU173" s="144" t="s">
        <v>83</v>
      </c>
      <c r="AY173" s="17" t="s">
        <v>157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7" t="s">
        <v>83</v>
      </c>
      <c r="BK173" s="145">
        <f t="shared" si="29"/>
        <v>0</v>
      </c>
      <c r="BL173" s="17" t="s">
        <v>160</v>
      </c>
      <c r="BM173" s="144" t="s">
        <v>707</v>
      </c>
    </row>
    <row r="174" spans="2:65" s="1" customFormat="1" ht="24.2" customHeight="1" x14ac:dyDescent="0.2">
      <c r="B174" s="132"/>
      <c r="C174" s="133" t="s">
        <v>493</v>
      </c>
      <c r="D174" s="133" t="s">
        <v>161</v>
      </c>
      <c r="E174" s="134" t="s">
        <v>1142</v>
      </c>
      <c r="F174" s="135" t="s">
        <v>1143</v>
      </c>
      <c r="G174" s="136" t="s">
        <v>201</v>
      </c>
      <c r="H174" s="137">
        <v>4</v>
      </c>
      <c r="I174" s="138"/>
      <c r="J174" s="139">
        <f t="shared" si="20"/>
        <v>0</v>
      </c>
      <c r="K174" s="135" t="s">
        <v>1022</v>
      </c>
      <c r="L174" s="33"/>
      <c r="M174" s="140" t="s">
        <v>3</v>
      </c>
      <c r="N174" s="141" t="s">
        <v>46</v>
      </c>
      <c r="P174" s="142">
        <f t="shared" si="21"/>
        <v>0</v>
      </c>
      <c r="Q174" s="142">
        <v>0</v>
      </c>
      <c r="R174" s="142">
        <f t="shared" si="22"/>
        <v>0</v>
      </c>
      <c r="S174" s="142">
        <v>0</v>
      </c>
      <c r="T174" s="143">
        <f t="shared" si="23"/>
        <v>0</v>
      </c>
      <c r="AR174" s="144" t="s">
        <v>160</v>
      </c>
      <c r="AT174" s="144" t="s">
        <v>161</v>
      </c>
      <c r="AU174" s="144" t="s">
        <v>83</v>
      </c>
      <c r="AY174" s="17" t="s">
        <v>157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7" t="s">
        <v>83</v>
      </c>
      <c r="BK174" s="145">
        <f t="shared" si="29"/>
        <v>0</v>
      </c>
      <c r="BL174" s="17" t="s">
        <v>160</v>
      </c>
      <c r="BM174" s="144" t="s">
        <v>725</v>
      </c>
    </row>
    <row r="175" spans="2:65" s="1" customFormat="1" ht="24.2" customHeight="1" x14ac:dyDescent="0.2">
      <c r="B175" s="132"/>
      <c r="C175" s="133" t="s">
        <v>919</v>
      </c>
      <c r="D175" s="133" t="s">
        <v>161</v>
      </c>
      <c r="E175" s="134" t="s">
        <v>1144</v>
      </c>
      <c r="F175" s="135" t="s">
        <v>1145</v>
      </c>
      <c r="G175" s="136" t="s">
        <v>201</v>
      </c>
      <c r="H175" s="137">
        <v>4</v>
      </c>
      <c r="I175" s="138"/>
      <c r="J175" s="139">
        <f t="shared" si="20"/>
        <v>0</v>
      </c>
      <c r="K175" s="135" t="s">
        <v>1022</v>
      </c>
      <c r="L175" s="33"/>
      <c r="M175" s="140" t="s">
        <v>3</v>
      </c>
      <c r="N175" s="141" t="s">
        <v>46</v>
      </c>
      <c r="P175" s="142">
        <f t="shared" si="21"/>
        <v>0</v>
      </c>
      <c r="Q175" s="142">
        <v>0</v>
      </c>
      <c r="R175" s="142">
        <f t="shared" si="22"/>
        <v>0</v>
      </c>
      <c r="S175" s="142">
        <v>0</v>
      </c>
      <c r="T175" s="143">
        <f t="shared" si="23"/>
        <v>0</v>
      </c>
      <c r="AR175" s="144" t="s">
        <v>160</v>
      </c>
      <c r="AT175" s="144" t="s">
        <v>161</v>
      </c>
      <c r="AU175" s="144" t="s">
        <v>83</v>
      </c>
      <c r="AY175" s="17" t="s">
        <v>157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7" t="s">
        <v>83</v>
      </c>
      <c r="BK175" s="145">
        <f t="shared" si="29"/>
        <v>0</v>
      </c>
      <c r="BL175" s="17" t="s">
        <v>160</v>
      </c>
      <c r="BM175" s="144" t="s">
        <v>737</v>
      </c>
    </row>
    <row r="176" spans="2:65" s="1" customFormat="1" ht="24.2" customHeight="1" x14ac:dyDescent="0.2">
      <c r="B176" s="132"/>
      <c r="C176" s="133" t="s">
        <v>1146</v>
      </c>
      <c r="D176" s="133" t="s">
        <v>161</v>
      </c>
      <c r="E176" s="134" t="s">
        <v>1147</v>
      </c>
      <c r="F176" s="135" t="s">
        <v>1148</v>
      </c>
      <c r="G176" s="136" t="s">
        <v>201</v>
      </c>
      <c r="H176" s="137">
        <v>4</v>
      </c>
      <c r="I176" s="138"/>
      <c r="J176" s="139">
        <f t="shared" si="20"/>
        <v>0</v>
      </c>
      <c r="K176" s="135" t="s">
        <v>1022</v>
      </c>
      <c r="L176" s="33"/>
      <c r="M176" s="140" t="s">
        <v>3</v>
      </c>
      <c r="N176" s="141" t="s">
        <v>46</v>
      </c>
      <c r="P176" s="142">
        <f t="shared" si="21"/>
        <v>0</v>
      </c>
      <c r="Q176" s="142">
        <v>0</v>
      </c>
      <c r="R176" s="142">
        <f t="shared" si="22"/>
        <v>0</v>
      </c>
      <c r="S176" s="142">
        <v>0</v>
      </c>
      <c r="T176" s="143">
        <f t="shared" si="23"/>
        <v>0</v>
      </c>
      <c r="AR176" s="144" t="s">
        <v>160</v>
      </c>
      <c r="AT176" s="144" t="s">
        <v>161</v>
      </c>
      <c r="AU176" s="144" t="s">
        <v>83</v>
      </c>
      <c r="AY176" s="17" t="s">
        <v>157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7" t="s">
        <v>83</v>
      </c>
      <c r="BK176" s="145">
        <f t="shared" si="29"/>
        <v>0</v>
      </c>
      <c r="BL176" s="17" t="s">
        <v>160</v>
      </c>
      <c r="BM176" s="144" t="s">
        <v>748</v>
      </c>
    </row>
    <row r="177" spans="2:65" s="1" customFormat="1" ht="37.700000000000003" customHeight="1" x14ac:dyDescent="0.2">
      <c r="B177" s="132"/>
      <c r="C177" s="133" t="s">
        <v>922</v>
      </c>
      <c r="D177" s="133" t="s">
        <v>161</v>
      </c>
      <c r="E177" s="134" t="s">
        <v>1149</v>
      </c>
      <c r="F177" s="135" t="s">
        <v>1150</v>
      </c>
      <c r="G177" s="136" t="s">
        <v>201</v>
      </c>
      <c r="H177" s="137">
        <v>15</v>
      </c>
      <c r="I177" s="138"/>
      <c r="J177" s="139">
        <f t="shared" si="20"/>
        <v>0</v>
      </c>
      <c r="K177" s="135" t="s">
        <v>1022</v>
      </c>
      <c r="L177" s="33"/>
      <c r="M177" s="140" t="s">
        <v>3</v>
      </c>
      <c r="N177" s="141" t="s">
        <v>46</v>
      </c>
      <c r="P177" s="142">
        <f t="shared" si="21"/>
        <v>0</v>
      </c>
      <c r="Q177" s="142">
        <v>0</v>
      </c>
      <c r="R177" s="142">
        <f t="shared" si="22"/>
        <v>0</v>
      </c>
      <c r="S177" s="142">
        <v>0</v>
      </c>
      <c r="T177" s="143">
        <f t="shared" si="23"/>
        <v>0</v>
      </c>
      <c r="AR177" s="144" t="s">
        <v>160</v>
      </c>
      <c r="AT177" s="144" t="s">
        <v>161</v>
      </c>
      <c r="AU177" s="144" t="s">
        <v>83</v>
      </c>
      <c r="AY177" s="17" t="s">
        <v>157</v>
      </c>
      <c r="BE177" s="145">
        <f t="shared" si="24"/>
        <v>0</v>
      </c>
      <c r="BF177" s="145">
        <f t="shared" si="25"/>
        <v>0</v>
      </c>
      <c r="BG177" s="145">
        <f t="shared" si="26"/>
        <v>0</v>
      </c>
      <c r="BH177" s="145">
        <f t="shared" si="27"/>
        <v>0</v>
      </c>
      <c r="BI177" s="145">
        <f t="shared" si="28"/>
        <v>0</v>
      </c>
      <c r="BJ177" s="17" t="s">
        <v>83</v>
      </c>
      <c r="BK177" s="145">
        <f t="shared" si="29"/>
        <v>0</v>
      </c>
      <c r="BL177" s="17" t="s">
        <v>160</v>
      </c>
      <c r="BM177" s="144" t="s">
        <v>760</v>
      </c>
    </row>
    <row r="178" spans="2:65" s="13" customFormat="1" x14ac:dyDescent="0.2">
      <c r="B178" s="157"/>
      <c r="D178" s="151" t="s">
        <v>169</v>
      </c>
      <c r="E178" s="158" t="s">
        <v>3</v>
      </c>
      <c r="F178" s="159" t="s">
        <v>1151</v>
      </c>
      <c r="H178" s="160">
        <v>15</v>
      </c>
      <c r="I178" s="161"/>
      <c r="L178" s="157"/>
      <c r="M178" s="162"/>
      <c r="T178" s="163"/>
      <c r="AT178" s="158" t="s">
        <v>169</v>
      </c>
      <c r="AU178" s="158" t="s">
        <v>83</v>
      </c>
      <c r="AV178" s="13" t="s">
        <v>85</v>
      </c>
      <c r="AW178" s="13" t="s">
        <v>36</v>
      </c>
      <c r="AX178" s="13" t="s">
        <v>75</v>
      </c>
      <c r="AY178" s="158" t="s">
        <v>157</v>
      </c>
    </row>
    <row r="179" spans="2:65" s="14" customFormat="1" x14ac:dyDescent="0.2">
      <c r="B179" s="164"/>
      <c r="D179" s="151" t="s">
        <v>169</v>
      </c>
      <c r="E179" s="165" t="s">
        <v>3</v>
      </c>
      <c r="F179" s="166" t="s">
        <v>176</v>
      </c>
      <c r="H179" s="167">
        <v>15</v>
      </c>
      <c r="I179" s="168"/>
      <c r="L179" s="164"/>
      <c r="M179" s="169"/>
      <c r="T179" s="170"/>
      <c r="AT179" s="165" t="s">
        <v>169</v>
      </c>
      <c r="AU179" s="165" t="s">
        <v>83</v>
      </c>
      <c r="AV179" s="14" t="s">
        <v>160</v>
      </c>
      <c r="AW179" s="14" t="s">
        <v>36</v>
      </c>
      <c r="AX179" s="14" t="s">
        <v>83</v>
      </c>
      <c r="AY179" s="165" t="s">
        <v>157</v>
      </c>
    </row>
    <row r="180" spans="2:65" s="1" customFormat="1" ht="24.2" customHeight="1" x14ac:dyDescent="0.2">
      <c r="B180" s="132"/>
      <c r="C180" s="133" t="s">
        <v>500</v>
      </c>
      <c r="D180" s="133" t="s">
        <v>161</v>
      </c>
      <c r="E180" s="134" t="s">
        <v>1152</v>
      </c>
      <c r="F180" s="135" t="s">
        <v>1153</v>
      </c>
      <c r="G180" s="136" t="s">
        <v>201</v>
      </c>
      <c r="H180" s="137">
        <v>15</v>
      </c>
      <c r="I180" s="138"/>
      <c r="J180" s="139">
        <f>ROUND(I180*H180,2)</f>
        <v>0</v>
      </c>
      <c r="K180" s="135" t="s">
        <v>1022</v>
      </c>
      <c r="L180" s="33"/>
      <c r="M180" s="140" t="s">
        <v>3</v>
      </c>
      <c r="N180" s="141" t="s">
        <v>46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160</v>
      </c>
      <c r="AT180" s="144" t="s">
        <v>161</v>
      </c>
      <c r="AU180" s="144" t="s">
        <v>83</v>
      </c>
      <c r="AY180" s="17" t="s">
        <v>157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83</v>
      </c>
      <c r="BK180" s="145">
        <f>ROUND(I180*H180,2)</f>
        <v>0</v>
      </c>
      <c r="BL180" s="17" t="s">
        <v>160</v>
      </c>
      <c r="BM180" s="144" t="s">
        <v>774</v>
      </c>
    </row>
    <row r="181" spans="2:65" s="1" customFormat="1" ht="16.5" customHeight="1" x14ac:dyDescent="0.2">
      <c r="B181" s="132"/>
      <c r="C181" s="133" t="s">
        <v>506</v>
      </c>
      <c r="D181" s="133" t="s">
        <v>161</v>
      </c>
      <c r="E181" s="134" t="s">
        <v>1154</v>
      </c>
      <c r="F181" s="135" t="s">
        <v>1155</v>
      </c>
      <c r="G181" s="136" t="s">
        <v>201</v>
      </c>
      <c r="H181" s="137">
        <v>4</v>
      </c>
      <c r="I181" s="138"/>
      <c r="J181" s="139">
        <f>ROUND(I181*H181,2)</f>
        <v>0</v>
      </c>
      <c r="K181" s="135" t="s">
        <v>1022</v>
      </c>
      <c r="L181" s="33"/>
      <c r="M181" s="140" t="s">
        <v>3</v>
      </c>
      <c r="N181" s="141" t="s">
        <v>46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160</v>
      </c>
      <c r="AT181" s="144" t="s">
        <v>161</v>
      </c>
      <c r="AU181" s="144" t="s">
        <v>83</v>
      </c>
      <c r="AY181" s="17" t="s">
        <v>157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83</v>
      </c>
      <c r="BK181" s="145">
        <f>ROUND(I181*H181,2)</f>
        <v>0</v>
      </c>
      <c r="BL181" s="17" t="s">
        <v>160</v>
      </c>
      <c r="BM181" s="144" t="s">
        <v>784</v>
      </c>
    </row>
    <row r="182" spans="2:65" s="1" customFormat="1" ht="24.2" customHeight="1" x14ac:dyDescent="0.2">
      <c r="B182" s="132"/>
      <c r="C182" s="133" t="s">
        <v>1156</v>
      </c>
      <c r="D182" s="133" t="s">
        <v>161</v>
      </c>
      <c r="E182" s="134" t="s">
        <v>1157</v>
      </c>
      <c r="F182" s="135" t="s">
        <v>1158</v>
      </c>
      <c r="G182" s="136" t="s">
        <v>325</v>
      </c>
      <c r="H182" s="137">
        <v>1.5980000000000001</v>
      </c>
      <c r="I182" s="138"/>
      <c r="J182" s="139">
        <f>ROUND(I182*H182,2)</f>
        <v>0</v>
      </c>
      <c r="K182" s="135" t="s">
        <v>841</v>
      </c>
      <c r="L182" s="33"/>
      <c r="M182" s="140" t="s">
        <v>3</v>
      </c>
      <c r="N182" s="141" t="s">
        <v>46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160</v>
      </c>
      <c r="AT182" s="144" t="s">
        <v>161</v>
      </c>
      <c r="AU182" s="144" t="s">
        <v>83</v>
      </c>
      <c r="AY182" s="17" t="s">
        <v>157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83</v>
      </c>
      <c r="BK182" s="145">
        <f>ROUND(I182*H182,2)</f>
        <v>0</v>
      </c>
      <c r="BL182" s="17" t="s">
        <v>160</v>
      </c>
      <c r="BM182" s="144" t="s">
        <v>796</v>
      </c>
    </row>
    <row r="183" spans="2:65" s="1" customFormat="1" ht="19.5" x14ac:dyDescent="0.2">
      <c r="B183" s="33"/>
      <c r="D183" s="151" t="s">
        <v>842</v>
      </c>
      <c r="F183" s="189" t="s">
        <v>943</v>
      </c>
      <c r="I183" s="148"/>
      <c r="L183" s="33"/>
      <c r="M183" s="149"/>
      <c r="T183" s="54"/>
      <c r="AT183" s="17" t="s">
        <v>842</v>
      </c>
      <c r="AU183" s="17" t="s">
        <v>83</v>
      </c>
    </row>
    <row r="184" spans="2:65" s="11" customFormat="1" ht="26.1" customHeight="1" x14ac:dyDescent="0.2">
      <c r="B184" s="120"/>
      <c r="D184" s="121" t="s">
        <v>74</v>
      </c>
      <c r="E184" s="122" t="s">
        <v>1006</v>
      </c>
      <c r="F184" s="122" t="s">
        <v>1006</v>
      </c>
      <c r="I184" s="123"/>
      <c r="J184" s="124">
        <f>BK184</f>
        <v>0</v>
      </c>
      <c r="L184" s="120"/>
      <c r="M184" s="190"/>
      <c r="N184" s="191"/>
      <c r="O184" s="191"/>
      <c r="P184" s="192">
        <v>0</v>
      </c>
      <c r="Q184" s="191"/>
      <c r="R184" s="192">
        <v>0</v>
      </c>
      <c r="S184" s="191"/>
      <c r="T184" s="193">
        <v>0</v>
      </c>
      <c r="AR184" s="121" t="s">
        <v>83</v>
      </c>
      <c r="AT184" s="128" t="s">
        <v>74</v>
      </c>
      <c r="AU184" s="128" t="s">
        <v>75</v>
      </c>
      <c r="AY184" s="121" t="s">
        <v>157</v>
      </c>
      <c r="BK184" s="129">
        <v>0</v>
      </c>
    </row>
    <row r="185" spans="2:65" s="1" customFormat="1" ht="6.95" customHeight="1" x14ac:dyDescent="0.2">
      <c r="B185" s="42"/>
      <c r="C185" s="43"/>
      <c r="D185" s="43"/>
      <c r="E185" s="43"/>
      <c r="F185" s="43"/>
      <c r="G185" s="43"/>
      <c r="H185" s="43"/>
      <c r="I185" s="43"/>
      <c r="J185" s="43"/>
      <c r="K185" s="43"/>
      <c r="L185" s="33"/>
    </row>
  </sheetData>
  <autoFilter ref="C82:K184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1"/>
  <sheetViews>
    <sheetView showGridLines="0" workbookViewId="0"/>
  </sheetViews>
  <sheetFormatPr defaultColWidth="12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L2" s="283" t="s">
        <v>6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94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9" t="str">
        <f>'Rekapitulace stavby'!K6</f>
        <v>Centrum robotiky v areálu VŠB-uznatelné náklady</v>
      </c>
      <c r="F7" s="320"/>
      <c r="G7" s="320"/>
      <c r="H7" s="320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1" t="s">
        <v>1159</v>
      </c>
      <c r="F9" s="318"/>
      <c r="G9" s="318"/>
      <c r="H9" s="318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1" t="str">
        <f>'Rekapitulace stavby'!E14</f>
        <v>Vyplň údaj</v>
      </c>
      <c r="F18" s="303"/>
      <c r="G18" s="303"/>
      <c r="H18" s="303"/>
      <c r="I18" s="27" t="s">
        <v>31</v>
      </c>
      <c r="J18" s="28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92"/>
      <c r="E27" s="307" t="s">
        <v>3</v>
      </c>
      <c r="F27" s="307"/>
      <c r="G27" s="307"/>
      <c r="H27" s="307"/>
      <c r="L27" s="92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ROUND(J87,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7" t="s">
        <v>46</v>
      </c>
      <c r="F33" s="84">
        <f>ROUND((SUM(BE87:BE140)),  2)</f>
        <v>0</v>
      </c>
      <c r="I33" s="94">
        <v>0.21</v>
      </c>
      <c r="J33" s="84">
        <f>ROUND(((SUM(BE87:BE140))*I33),  2)</f>
        <v>0</v>
      </c>
      <c r="L33" s="33"/>
    </row>
    <row r="34" spans="2:12" s="1" customFormat="1" ht="14.45" customHeight="1" x14ac:dyDescent="0.2">
      <c r="B34" s="33"/>
      <c r="E34" s="27" t="s">
        <v>47</v>
      </c>
      <c r="F34" s="84">
        <f>ROUND((SUM(BF87:BF140)),  2)</f>
        <v>0</v>
      </c>
      <c r="I34" s="94">
        <v>0.15</v>
      </c>
      <c r="J34" s="84">
        <f>ROUND(((SUM(BF87:BF140))*I34),  2)</f>
        <v>0</v>
      </c>
      <c r="L34" s="33"/>
    </row>
    <row r="35" spans="2:12" s="1" customFormat="1" ht="14.45" hidden="1" customHeight="1" x14ac:dyDescent="0.2">
      <c r="B35" s="33"/>
      <c r="E35" s="27" t="s">
        <v>48</v>
      </c>
      <c r="F35" s="84">
        <f>ROUND((SUM(BG87:BG140)),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 x14ac:dyDescent="0.2">
      <c r="B36" s="33"/>
      <c r="E36" s="27" t="s">
        <v>49</v>
      </c>
      <c r="F36" s="84">
        <f>ROUND((SUM(BH87:BH140)),  2)</f>
        <v>0</v>
      </c>
      <c r="I36" s="94">
        <v>0.15</v>
      </c>
      <c r="J36" s="84">
        <f>0</f>
        <v>0</v>
      </c>
      <c r="L36" s="33"/>
    </row>
    <row r="37" spans="2:12" s="1" customFormat="1" ht="14.45" hidden="1" customHeight="1" x14ac:dyDescent="0.2">
      <c r="B37" s="33"/>
      <c r="E37" s="27" t="s">
        <v>50</v>
      </c>
      <c r="F37" s="84">
        <f>ROUND((SUM(BI87:BI140)),  2)</f>
        <v>0</v>
      </c>
      <c r="I37" s="94">
        <v>0</v>
      </c>
      <c r="J37" s="84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1" t="s">
        <v>120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9" t="str">
        <f>E7</f>
        <v>Centrum robotiky v areálu VŠB-uznatelné náklady</v>
      </c>
      <c r="F48" s="320"/>
      <c r="G48" s="320"/>
      <c r="H48" s="320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1" t="str">
        <f>E9</f>
        <v>2102705 - Vytápění</v>
      </c>
      <c r="F50" s="318"/>
      <c r="G50" s="318"/>
      <c r="H50" s="318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6.95" customHeight="1" x14ac:dyDescent="0.2">
      <c r="B53" s="33"/>
      <c r="L53" s="33"/>
    </row>
    <row r="54" spans="2:47" s="1" customFormat="1" ht="25.7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35" customHeight="1" x14ac:dyDescent="0.2">
      <c r="B58" s="33"/>
      <c r="L58" s="33"/>
    </row>
    <row r="59" spans="2:47" s="1" customFormat="1" ht="22.7" customHeight="1" x14ac:dyDescent="0.2">
      <c r="B59" s="33"/>
      <c r="C59" s="103" t="s">
        <v>73</v>
      </c>
      <c r="J59" s="64">
        <f>J87</f>
        <v>0</v>
      </c>
      <c r="L59" s="33"/>
      <c r="AU59" s="17" t="s">
        <v>123</v>
      </c>
    </row>
    <row r="60" spans="2:47" s="8" customFormat="1" ht="24.95" customHeight="1" x14ac:dyDescent="0.2">
      <c r="B60" s="104"/>
      <c r="D60" s="105" t="s">
        <v>1160</v>
      </c>
      <c r="E60" s="106"/>
      <c r="F60" s="106"/>
      <c r="G60" s="106"/>
      <c r="H60" s="106"/>
      <c r="I60" s="106"/>
      <c r="J60" s="107">
        <f>J88</f>
        <v>0</v>
      </c>
      <c r="L60" s="104"/>
    </row>
    <row r="61" spans="2:47" s="8" customFormat="1" ht="24.95" customHeight="1" x14ac:dyDescent="0.2">
      <c r="B61" s="104"/>
      <c r="D61" s="105" t="s">
        <v>829</v>
      </c>
      <c r="E61" s="106"/>
      <c r="F61" s="106"/>
      <c r="G61" s="106"/>
      <c r="H61" s="106"/>
      <c r="I61" s="106"/>
      <c r="J61" s="107">
        <f>J91</f>
        <v>0</v>
      </c>
      <c r="L61" s="104"/>
    </row>
    <row r="62" spans="2:47" s="8" customFormat="1" ht="24.95" customHeight="1" x14ac:dyDescent="0.2">
      <c r="B62" s="104"/>
      <c r="D62" s="105" t="s">
        <v>1161</v>
      </c>
      <c r="E62" s="106"/>
      <c r="F62" s="106"/>
      <c r="G62" s="106"/>
      <c r="H62" s="106"/>
      <c r="I62" s="106"/>
      <c r="J62" s="107">
        <f>J93</f>
        <v>0</v>
      </c>
      <c r="L62" s="104"/>
    </row>
    <row r="63" spans="2:47" s="8" customFormat="1" ht="24.95" customHeight="1" x14ac:dyDescent="0.2">
      <c r="B63" s="104"/>
      <c r="D63" s="105" t="s">
        <v>1162</v>
      </c>
      <c r="E63" s="106"/>
      <c r="F63" s="106"/>
      <c r="G63" s="106"/>
      <c r="H63" s="106"/>
      <c r="I63" s="106"/>
      <c r="J63" s="107">
        <f>J108</f>
        <v>0</v>
      </c>
      <c r="L63" s="104"/>
    </row>
    <row r="64" spans="2:47" s="8" customFormat="1" ht="24.95" customHeight="1" x14ac:dyDescent="0.2">
      <c r="B64" s="104"/>
      <c r="D64" s="105" t="s">
        <v>1163</v>
      </c>
      <c r="E64" s="106"/>
      <c r="F64" s="106"/>
      <c r="G64" s="106"/>
      <c r="H64" s="106"/>
      <c r="I64" s="106"/>
      <c r="J64" s="107">
        <f>J114</f>
        <v>0</v>
      </c>
      <c r="L64" s="104"/>
    </row>
    <row r="65" spans="2:12" s="8" customFormat="1" ht="24.95" customHeight="1" x14ac:dyDescent="0.2">
      <c r="B65" s="104"/>
      <c r="D65" s="105" t="s">
        <v>1164</v>
      </c>
      <c r="E65" s="106"/>
      <c r="F65" s="106"/>
      <c r="G65" s="106"/>
      <c r="H65" s="106"/>
      <c r="I65" s="106"/>
      <c r="J65" s="107">
        <f>J129</f>
        <v>0</v>
      </c>
      <c r="L65" s="104"/>
    </row>
    <row r="66" spans="2:12" s="8" customFormat="1" ht="24.95" customHeight="1" x14ac:dyDescent="0.2">
      <c r="B66" s="104"/>
      <c r="D66" s="105" t="s">
        <v>836</v>
      </c>
      <c r="E66" s="106"/>
      <c r="F66" s="106"/>
      <c r="G66" s="106"/>
      <c r="H66" s="106"/>
      <c r="I66" s="106"/>
      <c r="J66" s="107">
        <f>J132</f>
        <v>0</v>
      </c>
      <c r="L66" s="104"/>
    </row>
    <row r="67" spans="2:12" s="8" customFormat="1" ht="24.95" customHeight="1" x14ac:dyDescent="0.2">
      <c r="B67" s="104"/>
      <c r="D67" s="105" t="s">
        <v>837</v>
      </c>
      <c r="E67" s="106"/>
      <c r="F67" s="106"/>
      <c r="G67" s="106"/>
      <c r="H67" s="106"/>
      <c r="I67" s="106"/>
      <c r="J67" s="107">
        <f>J140</f>
        <v>0</v>
      </c>
      <c r="L67" s="104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1" t="s">
        <v>142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7" t="s">
        <v>17</v>
      </c>
      <c r="L76" s="33"/>
    </row>
    <row r="77" spans="2:12" s="1" customFormat="1" ht="16.5" customHeight="1" x14ac:dyDescent="0.2">
      <c r="B77" s="33"/>
      <c r="E77" s="319" t="str">
        <f>E7</f>
        <v>Centrum robotiky v areálu VŠB-uznatelné náklady</v>
      </c>
      <c r="F77" s="320"/>
      <c r="G77" s="320"/>
      <c r="H77" s="320"/>
      <c r="L77" s="33"/>
    </row>
    <row r="78" spans="2:12" s="1" customFormat="1" ht="12" customHeight="1" x14ac:dyDescent="0.2">
      <c r="B78" s="33"/>
      <c r="C78" s="27" t="s">
        <v>118</v>
      </c>
      <c r="L78" s="33"/>
    </row>
    <row r="79" spans="2:12" s="1" customFormat="1" ht="16.5" customHeight="1" x14ac:dyDescent="0.2">
      <c r="B79" s="33"/>
      <c r="E79" s="311" t="str">
        <f>E9</f>
        <v>2102705 - Vytápění</v>
      </c>
      <c r="F79" s="318"/>
      <c r="G79" s="318"/>
      <c r="H79" s="318"/>
      <c r="L79" s="33"/>
    </row>
    <row r="80" spans="2:12" s="1" customFormat="1" ht="6.95" customHeight="1" x14ac:dyDescent="0.2">
      <c r="B80" s="33"/>
      <c r="L80" s="33"/>
    </row>
    <row r="81" spans="2:65" s="1" customFormat="1" ht="12" customHeight="1" x14ac:dyDescent="0.2">
      <c r="B81" s="33"/>
      <c r="C81" s="27" t="s">
        <v>22</v>
      </c>
      <c r="F81" s="25" t="str">
        <f>F12</f>
        <v>Ostrava - Poruba</v>
      </c>
      <c r="I81" s="27" t="s">
        <v>24</v>
      </c>
      <c r="J81" s="50" t="str">
        <f>IF(J12="","",J12)</f>
        <v>20. 7. 2021</v>
      </c>
      <c r="L81" s="33"/>
    </row>
    <row r="82" spans="2:65" s="1" customFormat="1" ht="6.95" customHeight="1" x14ac:dyDescent="0.2">
      <c r="B82" s="33"/>
      <c r="L82" s="33"/>
    </row>
    <row r="83" spans="2:65" s="1" customFormat="1" ht="25.7" customHeight="1" x14ac:dyDescent="0.2">
      <c r="B83" s="33"/>
      <c r="C83" s="27" t="s">
        <v>28</v>
      </c>
      <c r="F83" s="25" t="str">
        <f>E15</f>
        <v>VŠB- TU Ostrava</v>
      </c>
      <c r="I83" s="27" t="s">
        <v>34</v>
      </c>
      <c r="J83" s="31" t="str">
        <f>E21</f>
        <v>Archi Bim Ostrava - Pustkovec</v>
      </c>
      <c r="L83" s="33"/>
    </row>
    <row r="84" spans="2:65" s="1" customFormat="1" ht="15.2" customHeight="1" x14ac:dyDescent="0.2">
      <c r="B84" s="33"/>
      <c r="C84" s="27" t="s">
        <v>32</v>
      </c>
      <c r="F84" s="25" t="str">
        <f>IF(E18="","",E18)</f>
        <v>Vyplň údaj</v>
      </c>
      <c r="I84" s="27" t="s">
        <v>37</v>
      </c>
      <c r="J84" s="31" t="str">
        <f>E24</f>
        <v>Anna Mužná</v>
      </c>
      <c r="L84" s="33"/>
    </row>
    <row r="85" spans="2:65" s="1" customFormat="1" ht="10.35" customHeight="1" x14ac:dyDescent="0.2">
      <c r="B85" s="33"/>
      <c r="L85" s="33"/>
    </row>
    <row r="86" spans="2:65" s="10" customFormat="1" ht="29.25" customHeight="1" x14ac:dyDescent="0.2">
      <c r="B86" s="112"/>
      <c r="C86" s="113" t="s">
        <v>143</v>
      </c>
      <c r="D86" s="114" t="s">
        <v>60</v>
      </c>
      <c r="E86" s="114" t="s">
        <v>56</v>
      </c>
      <c r="F86" s="114" t="s">
        <v>57</v>
      </c>
      <c r="G86" s="114" t="s">
        <v>144</v>
      </c>
      <c r="H86" s="114" t="s">
        <v>145</v>
      </c>
      <c r="I86" s="114" t="s">
        <v>146</v>
      </c>
      <c r="J86" s="114" t="s">
        <v>122</v>
      </c>
      <c r="K86" s="115" t="s">
        <v>147</v>
      </c>
      <c r="L86" s="112"/>
      <c r="M86" s="57" t="s">
        <v>3</v>
      </c>
      <c r="N86" s="58" t="s">
        <v>45</v>
      </c>
      <c r="O86" s="58" t="s">
        <v>148</v>
      </c>
      <c r="P86" s="58" t="s">
        <v>149</v>
      </c>
      <c r="Q86" s="58" t="s">
        <v>150</v>
      </c>
      <c r="R86" s="58" t="s">
        <v>151</v>
      </c>
      <c r="S86" s="58" t="s">
        <v>152</v>
      </c>
      <c r="T86" s="59" t="s">
        <v>153</v>
      </c>
    </row>
    <row r="87" spans="2:65" s="1" customFormat="1" ht="22.7" customHeight="1" x14ac:dyDescent="0.25">
      <c r="B87" s="33"/>
      <c r="C87" s="62" t="s">
        <v>154</v>
      </c>
      <c r="J87" s="116">
        <f>BK87</f>
        <v>0</v>
      </c>
      <c r="L87" s="33"/>
      <c r="M87" s="60"/>
      <c r="N87" s="51"/>
      <c r="O87" s="51"/>
      <c r="P87" s="117">
        <f>P88+P91+P93+P108+P114+P129+P132+P140</f>
        <v>0</v>
      </c>
      <c r="Q87" s="51"/>
      <c r="R87" s="117">
        <f>R88+R91+R93+R108+R114+R129+R132+R140</f>
        <v>0</v>
      </c>
      <c r="S87" s="51"/>
      <c r="T87" s="118">
        <f>T88+T91+T93+T108+T114+T129+T132+T140</f>
        <v>0</v>
      </c>
      <c r="AT87" s="17" t="s">
        <v>74</v>
      </c>
      <c r="AU87" s="17" t="s">
        <v>123</v>
      </c>
      <c r="BK87" s="119">
        <f>BK88+BK91+BK93+BK108+BK114+BK129+BK132+BK140</f>
        <v>0</v>
      </c>
    </row>
    <row r="88" spans="2:65" s="11" customFormat="1" ht="26.1" customHeight="1" x14ac:dyDescent="0.2">
      <c r="B88" s="120"/>
      <c r="D88" s="121" t="s">
        <v>74</v>
      </c>
      <c r="E88" s="122" t="s">
        <v>1156</v>
      </c>
      <c r="F88" s="122" t="s">
        <v>1165</v>
      </c>
      <c r="I88" s="123"/>
      <c r="J88" s="124">
        <f>BK88</f>
        <v>0</v>
      </c>
      <c r="L88" s="120"/>
      <c r="M88" s="125"/>
      <c r="P88" s="126">
        <f>SUM(P89:P90)</f>
        <v>0</v>
      </c>
      <c r="R88" s="126">
        <f>SUM(R89:R90)</f>
        <v>0</v>
      </c>
      <c r="T88" s="127">
        <f>SUM(T89:T90)</f>
        <v>0</v>
      </c>
      <c r="AR88" s="121" t="s">
        <v>83</v>
      </c>
      <c r="AT88" s="128" t="s">
        <v>74</v>
      </c>
      <c r="AU88" s="128" t="s">
        <v>75</v>
      </c>
      <c r="AY88" s="121" t="s">
        <v>157</v>
      </c>
      <c r="BK88" s="129">
        <f>SUM(BK89:BK90)</f>
        <v>0</v>
      </c>
    </row>
    <row r="89" spans="2:65" s="1" customFormat="1" ht="24.2" customHeight="1" x14ac:dyDescent="0.2">
      <c r="B89" s="132"/>
      <c r="C89" s="133" t="s">
        <v>83</v>
      </c>
      <c r="D89" s="133" t="s">
        <v>161</v>
      </c>
      <c r="E89" s="134" t="s">
        <v>844</v>
      </c>
      <c r="F89" s="135" t="s">
        <v>845</v>
      </c>
      <c r="G89" s="136" t="s">
        <v>316</v>
      </c>
      <c r="H89" s="137">
        <v>11.4</v>
      </c>
      <c r="I89" s="138"/>
      <c r="J89" s="139">
        <f>ROUND(I89*H89,2)</f>
        <v>0</v>
      </c>
      <c r="K89" s="135" t="s">
        <v>841</v>
      </c>
      <c r="L89" s="33"/>
      <c r="M89" s="140" t="s">
        <v>3</v>
      </c>
      <c r="N89" s="141" t="s">
        <v>46</v>
      </c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44" t="s">
        <v>160</v>
      </c>
      <c r="AT89" s="144" t="s">
        <v>161</v>
      </c>
      <c r="AU89" s="144" t="s">
        <v>83</v>
      </c>
      <c r="AY89" s="17" t="s">
        <v>157</v>
      </c>
      <c r="BE89" s="145">
        <f>IF(N89="základní",J89,0)</f>
        <v>0</v>
      </c>
      <c r="BF89" s="145">
        <f>IF(N89="snížená",J89,0)</f>
        <v>0</v>
      </c>
      <c r="BG89" s="145">
        <f>IF(N89="zákl. přenesená",J89,0)</f>
        <v>0</v>
      </c>
      <c r="BH89" s="145">
        <f>IF(N89="sníž. přenesená",J89,0)</f>
        <v>0</v>
      </c>
      <c r="BI89" s="145">
        <f>IF(N89="nulová",J89,0)</f>
        <v>0</v>
      </c>
      <c r="BJ89" s="17" t="s">
        <v>83</v>
      </c>
      <c r="BK89" s="145">
        <f>ROUND(I89*H89,2)</f>
        <v>0</v>
      </c>
      <c r="BL89" s="17" t="s">
        <v>160</v>
      </c>
      <c r="BM89" s="144" t="s">
        <v>85</v>
      </c>
    </row>
    <row r="90" spans="2:65" s="1" customFormat="1" ht="19.5" x14ac:dyDescent="0.2">
      <c r="B90" s="33"/>
      <c r="D90" s="151" t="s">
        <v>842</v>
      </c>
      <c r="F90" s="189" t="s">
        <v>846</v>
      </c>
      <c r="I90" s="148"/>
      <c r="L90" s="33"/>
      <c r="M90" s="149"/>
      <c r="T90" s="54"/>
      <c r="AT90" s="17" t="s">
        <v>842</v>
      </c>
      <c r="AU90" s="17" t="s">
        <v>83</v>
      </c>
    </row>
    <row r="91" spans="2:65" s="11" customFormat="1" ht="26.1" customHeight="1" x14ac:dyDescent="0.2">
      <c r="B91" s="120"/>
      <c r="D91" s="121" t="s">
        <v>74</v>
      </c>
      <c r="E91" s="122" t="s">
        <v>639</v>
      </c>
      <c r="F91" s="122" t="s">
        <v>838</v>
      </c>
      <c r="I91" s="123"/>
      <c r="J91" s="124">
        <f>BK91</f>
        <v>0</v>
      </c>
      <c r="L91" s="120"/>
      <c r="M91" s="125"/>
      <c r="P91" s="126">
        <f>P92</f>
        <v>0</v>
      </c>
      <c r="R91" s="126">
        <f>R92</f>
        <v>0</v>
      </c>
      <c r="T91" s="127">
        <f>T92</f>
        <v>0</v>
      </c>
      <c r="AR91" s="121" t="s">
        <v>83</v>
      </c>
      <c r="AT91" s="128" t="s">
        <v>74</v>
      </c>
      <c r="AU91" s="128" t="s">
        <v>75</v>
      </c>
      <c r="AY91" s="121" t="s">
        <v>157</v>
      </c>
      <c r="BK91" s="129">
        <f>BK92</f>
        <v>0</v>
      </c>
    </row>
    <row r="92" spans="2:65" s="1" customFormat="1" ht="24.2" customHeight="1" x14ac:dyDescent="0.2">
      <c r="B92" s="132"/>
      <c r="C92" s="133" t="s">
        <v>85</v>
      </c>
      <c r="D92" s="133" t="s">
        <v>161</v>
      </c>
      <c r="E92" s="134" t="s">
        <v>854</v>
      </c>
      <c r="F92" s="135" t="s">
        <v>855</v>
      </c>
      <c r="G92" s="136" t="s">
        <v>316</v>
      </c>
      <c r="H92" s="137">
        <v>11.4</v>
      </c>
      <c r="I92" s="138"/>
      <c r="J92" s="139">
        <f>ROUND(I92*H92,2)</f>
        <v>0</v>
      </c>
      <c r="K92" s="135" t="s">
        <v>841</v>
      </c>
      <c r="L92" s="33"/>
      <c r="M92" s="140" t="s">
        <v>3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160</v>
      </c>
      <c r="AT92" s="144" t="s">
        <v>161</v>
      </c>
      <c r="AU92" s="144" t="s">
        <v>83</v>
      </c>
      <c r="AY92" s="17" t="s">
        <v>157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7" t="s">
        <v>83</v>
      </c>
      <c r="BK92" s="145">
        <f>ROUND(I92*H92,2)</f>
        <v>0</v>
      </c>
      <c r="BL92" s="17" t="s">
        <v>160</v>
      </c>
      <c r="BM92" s="144" t="s">
        <v>160</v>
      </c>
    </row>
    <row r="93" spans="2:65" s="11" customFormat="1" ht="26.1" customHeight="1" x14ac:dyDescent="0.2">
      <c r="B93" s="120"/>
      <c r="D93" s="121" t="s">
        <v>74</v>
      </c>
      <c r="E93" s="122" t="s">
        <v>1166</v>
      </c>
      <c r="F93" s="122" t="s">
        <v>1167</v>
      </c>
      <c r="I93" s="123"/>
      <c r="J93" s="124">
        <f>BK93</f>
        <v>0</v>
      </c>
      <c r="L93" s="120"/>
      <c r="M93" s="125"/>
      <c r="P93" s="126">
        <f>SUM(P94:P107)</f>
        <v>0</v>
      </c>
      <c r="R93" s="126">
        <f>SUM(R94:R107)</f>
        <v>0</v>
      </c>
      <c r="T93" s="127">
        <f>SUM(T94:T107)</f>
        <v>0</v>
      </c>
      <c r="AR93" s="121" t="s">
        <v>85</v>
      </c>
      <c r="AT93" s="128" t="s">
        <v>74</v>
      </c>
      <c r="AU93" s="128" t="s">
        <v>75</v>
      </c>
      <c r="AY93" s="121" t="s">
        <v>157</v>
      </c>
      <c r="BK93" s="129">
        <f>SUM(BK94:BK107)</f>
        <v>0</v>
      </c>
    </row>
    <row r="94" spans="2:65" s="1" customFormat="1" ht="33" customHeight="1" x14ac:dyDescent="0.2">
      <c r="B94" s="132"/>
      <c r="C94" s="133" t="s">
        <v>537</v>
      </c>
      <c r="D94" s="133" t="s">
        <v>161</v>
      </c>
      <c r="E94" s="134" t="s">
        <v>1168</v>
      </c>
      <c r="F94" s="135" t="s">
        <v>1169</v>
      </c>
      <c r="G94" s="136" t="s">
        <v>201</v>
      </c>
      <c r="H94" s="137">
        <v>76</v>
      </c>
      <c r="I94" s="138"/>
      <c r="J94" s="139">
        <f>ROUND(I94*H94,2)</f>
        <v>0</v>
      </c>
      <c r="K94" s="135" t="s">
        <v>841</v>
      </c>
      <c r="L94" s="33"/>
      <c r="M94" s="140" t="s">
        <v>3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238</v>
      </c>
      <c r="AT94" s="144" t="s">
        <v>161</v>
      </c>
      <c r="AU94" s="144" t="s">
        <v>83</v>
      </c>
      <c r="AY94" s="17" t="s">
        <v>157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83</v>
      </c>
      <c r="BK94" s="145">
        <f>ROUND(I94*H94,2)</f>
        <v>0</v>
      </c>
      <c r="BL94" s="17" t="s">
        <v>238</v>
      </c>
      <c r="BM94" s="144" t="s">
        <v>158</v>
      </c>
    </row>
    <row r="95" spans="2:65" s="1" customFormat="1" ht="37.700000000000003" customHeight="1" x14ac:dyDescent="0.2">
      <c r="B95" s="132"/>
      <c r="C95" s="133" t="s">
        <v>160</v>
      </c>
      <c r="D95" s="133" t="s">
        <v>161</v>
      </c>
      <c r="E95" s="134" t="s">
        <v>1170</v>
      </c>
      <c r="F95" s="135" t="s">
        <v>1171</v>
      </c>
      <c r="G95" s="136" t="s">
        <v>316</v>
      </c>
      <c r="H95" s="137">
        <v>149</v>
      </c>
      <c r="I95" s="138"/>
      <c r="J95" s="139">
        <f>ROUND(I95*H95,2)</f>
        <v>0</v>
      </c>
      <c r="K95" s="135" t="s">
        <v>841</v>
      </c>
      <c r="L95" s="33"/>
      <c r="M95" s="140" t="s">
        <v>3</v>
      </c>
      <c r="N95" s="141" t="s">
        <v>46</v>
      </c>
      <c r="P95" s="142">
        <f>O95*H95</f>
        <v>0</v>
      </c>
      <c r="Q95" s="142">
        <v>0</v>
      </c>
      <c r="R95" s="142">
        <f>Q95*H95</f>
        <v>0</v>
      </c>
      <c r="S95" s="142">
        <v>0</v>
      </c>
      <c r="T95" s="143">
        <f>S95*H95</f>
        <v>0</v>
      </c>
      <c r="AR95" s="144" t="s">
        <v>238</v>
      </c>
      <c r="AT95" s="144" t="s">
        <v>161</v>
      </c>
      <c r="AU95" s="144" t="s">
        <v>83</v>
      </c>
      <c r="AY95" s="17" t="s">
        <v>157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7" t="s">
        <v>83</v>
      </c>
      <c r="BK95" s="145">
        <f>ROUND(I95*H95,2)</f>
        <v>0</v>
      </c>
      <c r="BL95" s="17" t="s">
        <v>238</v>
      </c>
      <c r="BM95" s="144" t="s">
        <v>193</v>
      </c>
    </row>
    <row r="96" spans="2:65" s="1" customFormat="1" ht="37.700000000000003" customHeight="1" x14ac:dyDescent="0.2">
      <c r="B96" s="132"/>
      <c r="C96" s="133" t="s">
        <v>177</v>
      </c>
      <c r="D96" s="133" t="s">
        <v>161</v>
      </c>
      <c r="E96" s="134" t="s">
        <v>1172</v>
      </c>
      <c r="F96" s="135" t="s">
        <v>1173</v>
      </c>
      <c r="G96" s="136" t="s">
        <v>316</v>
      </c>
      <c r="H96" s="137">
        <v>39.9</v>
      </c>
      <c r="I96" s="138"/>
      <c r="J96" s="139">
        <f>ROUND(I96*H96,2)</f>
        <v>0</v>
      </c>
      <c r="K96" s="135" t="s">
        <v>841</v>
      </c>
      <c r="L96" s="33"/>
      <c r="M96" s="140" t="s">
        <v>3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238</v>
      </c>
      <c r="AT96" s="144" t="s">
        <v>161</v>
      </c>
      <c r="AU96" s="144" t="s">
        <v>83</v>
      </c>
      <c r="AY96" s="17" t="s">
        <v>157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7" t="s">
        <v>83</v>
      </c>
      <c r="BK96" s="145">
        <f>ROUND(I96*H96,2)</f>
        <v>0</v>
      </c>
      <c r="BL96" s="17" t="s">
        <v>238</v>
      </c>
      <c r="BM96" s="144" t="s">
        <v>204</v>
      </c>
    </row>
    <row r="97" spans="2:65" s="1" customFormat="1" ht="37.700000000000003" customHeight="1" x14ac:dyDescent="0.2">
      <c r="B97" s="132"/>
      <c r="C97" s="133" t="s">
        <v>158</v>
      </c>
      <c r="D97" s="133" t="s">
        <v>161</v>
      </c>
      <c r="E97" s="134" t="s">
        <v>1174</v>
      </c>
      <c r="F97" s="135" t="s">
        <v>1175</v>
      </c>
      <c r="G97" s="136" t="s">
        <v>316</v>
      </c>
      <c r="H97" s="137">
        <v>8</v>
      </c>
      <c r="I97" s="138"/>
      <c r="J97" s="139">
        <f>ROUND(I97*H97,2)</f>
        <v>0</v>
      </c>
      <c r="K97" s="135" t="s">
        <v>841</v>
      </c>
      <c r="L97" s="33"/>
      <c r="M97" s="140" t="s">
        <v>3</v>
      </c>
      <c r="N97" s="141" t="s">
        <v>46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238</v>
      </c>
      <c r="AT97" s="144" t="s">
        <v>161</v>
      </c>
      <c r="AU97" s="144" t="s">
        <v>83</v>
      </c>
      <c r="AY97" s="17" t="s">
        <v>157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7" t="s">
        <v>83</v>
      </c>
      <c r="BK97" s="145">
        <f>ROUND(I97*H97,2)</f>
        <v>0</v>
      </c>
      <c r="BL97" s="17" t="s">
        <v>238</v>
      </c>
      <c r="BM97" s="144" t="s">
        <v>215</v>
      </c>
    </row>
    <row r="98" spans="2:65" s="12" customFormat="1" x14ac:dyDescent="0.2">
      <c r="B98" s="150"/>
      <c r="D98" s="151" t="s">
        <v>169</v>
      </c>
      <c r="E98" s="152" t="s">
        <v>3</v>
      </c>
      <c r="F98" s="153" t="s">
        <v>906</v>
      </c>
      <c r="H98" s="152" t="s">
        <v>3</v>
      </c>
      <c r="I98" s="154"/>
      <c r="L98" s="150"/>
      <c r="M98" s="155"/>
      <c r="T98" s="156"/>
      <c r="AT98" s="152" t="s">
        <v>169</v>
      </c>
      <c r="AU98" s="152" t="s">
        <v>83</v>
      </c>
      <c r="AV98" s="12" t="s">
        <v>83</v>
      </c>
      <c r="AW98" s="12" t="s">
        <v>36</v>
      </c>
      <c r="AX98" s="12" t="s">
        <v>75</v>
      </c>
      <c r="AY98" s="152" t="s">
        <v>157</v>
      </c>
    </row>
    <row r="99" spans="2:65" s="13" customFormat="1" x14ac:dyDescent="0.2">
      <c r="B99" s="157"/>
      <c r="D99" s="151" t="s">
        <v>169</v>
      </c>
      <c r="E99" s="158" t="s">
        <v>3</v>
      </c>
      <c r="F99" s="159" t="s">
        <v>1176</v>
      </c>
      <c r="H99" s="160">
        <v>8</v>
      </c>
      <c r="I99" s="161"/>
      <c r="L99" s="157"/>
      <c r="M99" s="162"/>
      <c r="T99" s="163"/>
      <c r="AT99" s="158" t="s">
        <v>169</v>
      </c>
      <c r="AU99" s="158" t="s">
        <v>83</v>
      </c>
      <c r="AV99" s="13" t="s">
        <v>85</v>
      </c>
      <c r="AW99" s="13" t="s">
        <v>36</v>
      </c>
      <c r="AX99" s="13" t="s">
        <v>75</v>
      </c>
      <c r="AY99" s="158" t="s">
        <v>157</v>
      </c>
    </row>
    <row r="100" spans="2:65" s="14" customFormat="1" x14ac:dyDescent="0.2">
      <c r="B100" s="164"/>
      <c r="D100" s="151" t="s">
        <v>169</v>
      </c>
      <c r="E100" s="165" t="s">
        <v>3</v>
      </c>
      <c r="F100" s="166" t="s">
        <v>176</v>
      </c>
      <c r="H100" s="167">
        <v>8</v>
      </c>
      <c r="I100" s="168"/>
      <c r="L100" s="164"/>
      <c r="M100" s="169"/>
      <c r="T100" s="170"/>
      <c r="AT100" s="165" t="s">
        <v>169</v>
      </c>
      <c r="AU100" s="165" t="s">
        <v>83</v>
      </c>
      <c r="AV100" s="14" t="s">
        <v>160</v>
      </c>
      <c r="AW100" s="14" t="s">
        <v>36</v>
      </c>
      <c r="AX100" s="14" t="s">
        <v>83</v>
      </c>
      <c r="AY100" s="165" t="s">
        <v>157</v>
      </c>
    </row>
    <row r="101" spans="2:65" s="1" customFormat="1" ht="21.75" customHeight="1" x14ac:dyDescent="0.2">
      <c r="B101" s="132"/>
      <c r="C101" s="133" t="s">
        <v>187</v>
      </c>
      <c r="D101" s="133" t="s">
        <v>161</v>
      </c>
      <c r="E101" s="134" t="s">
        <v>1177</v>
      </c>
      <c r="F101" s="135" t="s">
        <v>1178</v>
      </c>
      <c r="G101" s="136" t="s">
        <v>316</v>
      </c>
      <c r="H101" s="137">
        <v>86</v>
      </c>
      <c r="I101" s="138"/>
      <c r="J101" s="139">
        <f t="shared" ref="J101:J107" si="0">ROUND(I101*H101,2)</f>
        <v>0</v>
      </c>
      <c r="K101" s="135" t="s">
        <v>841</v>
      </c>
      <c r="L101" s="33"/>
      <c r="M101" s="140" t="s">
        <v>3</v>
      </c>
      <c r="N101" s="141" t="s">
        <v>46</v>
      </c>
      <c r="P101" s="142">
        <f t="shared" ref="P101:P107" si="1">O101*H101</f>
        <v>0</v>
      </c>
      <c r="Q101" s="142">
        <v>0</v>
      </c>
      <c r="R101" s="142">
        <f t="shared" ref="R101:R107" si="2">Q101*H101</f>
        <v>0</v>
      </c>
      <c r="S101" s="142">
        <v>0</v>
      </c>
      <c r="T101" s="143">
        <f t="shared" ref="T101:T107" si="3">S101*H101</f>
        <v>0</v>
      </c>
      <c r="AR101" s="144" t="s">
        <v>238</v>
      </c>
      <c r="AT101" s="144" t="s">
        <v>161</v>
      </c>
      <c r="AU101" s="144" t="s">
        <v>83</v>
      </c>
      <c r="AY101" s="17" t="s">
        <v>157</v>
      </c>
      <c r="BE101" s="145">
        <f t="shared" ref="BE101:BE107" si="4">IF(N101="základní",J101,0)</f>
        <v>0</v>
      </c>
      <c r="BF101" s="145">
        <f t="shared" ref="BF101:BF107" si="5">IF(N101="snížená",J101,0)</f>
        <v>0</v>
      </c>
      <c r="BG101" s="145">
        <f t="shared" ref="BG101:BG107" si="6">IF(N101="zákl. přenesená",J101,0)</f>
        <v>0</v>
      </c>
      <c r="BH101" s="145">
        <f t="shared" ref="BH101:BH107" si="7">IF(N101="sníž. přenesená",J101,0)</f>
        <v>0</v>
      </c>
      <c r="BI101" s="145">
        <f t="shared" ref="BI101:BI107" si="8">IF(N101="nulová",J101,0)</f>
        <v>0</v>
      </c>
      <c r="BJ101" s="17" t="s">
        <v>83</v>
      </c>
      <c r="BK101" s="145">
        <f t="shared" ref="BK101:BK107" si="9">ROUND(I101*H101,2)</f>
        <v>0</v>
      </c>
      <c r="BL101" s="17" t="s">
        <v>238</v>
      </c>
      <c r="BM101" s="144" t="s">
        <v>227</v>
      </c>
    </row>
    <row r="102" spans="2:65" s="1" customFormat="1" ht="24.2" customHeight="1" x14ac:dyDescent="0.2">
      <c r="B102" s="132"/>
      <c r="C102" s="133" t="s">
        <v>193</v>
      </c>
      <c r="D102" s="133" t="s">
        <v>161</v>
      </c>
      <c r="E102" s="134" t="s">
        <v>1179</v>
      </c>
      <c r="F102" s="135" t="s">
        <v>1180</v>
      </c>
      <c r="G102" s="136" t="s">
        <v>316</v>
      </c>
      <c r="H102" s="137">
        <v>202.9</v>
      </c>
      <c r="I102" s="138"/>
      <c r="J102" s="139">
        <f t="shared" si="0"/>
        <v>0</v>
      </c>
      <c r="K102" s="135" t="s">
        <v>841</v>
      </c>
      <c r="L102" s="33"/>
      <c r="M102" s="140" t="s">
        <v>3</v>
      </c>
      <c r="N102" s="141" t="s">
        <v>46</v>
      </c>
      <c r="P102" s="142">
        <f t="shared" si="1"/>
        <v>0</v>
      </c>
      <c r="Q102" s="142">
        <v>0</v>
      </c>
      <c r="R102" s="142">
        <f t="shared" si="2"/>
        <v>0</v>
      </c>
      <c r="S102" s="142">
        <v>0</v>
      </c>
      <c r="T102" s="143">
        <f t="shared" si="3"/>
        <v>0</v>
      </c>
      <c r="AR102" s="144" t="s">
        <v>238</v>
      </c>
      <c r="AT102" s="144" t="s">
        <v>161</v>
      </c>
      <c r="AU102" s="144" t="s">
        <v>83</v>
      </c>
      <c r="AY102" s="17" t="s">
        <v>157</v>
      </c>
      <c r="BE102" s="145">
        <f t="shared" si="4"/>
        <v>0</v>
      </c>
      <c r="BF102" s="145">
        <f t="shared" si="5"/>
        <v>0</v>
      </c>
      <c r="BG102" s="145">
        <f t="shared" si="6"/>
        <v>0</v>
      </c>
      <c r="BH102" s="145">
        <f t="shared" si="7"/>
        <v>0</v>
      </c>
      <c r="BI102" s="145">
        <f t="shared" si="8"/>
        <v>0</v>
      </c>
      <c r="BJ102" s="17" t="s">
        <v>83</v>
      </c>
      <c r="BK102" s="145">
        <f t="shared" si="9"/>
        <v>0</v>
      </c>
      <c r="BL102" s="17" t="s">
        <v>238</v>
      </c>
      <c r="BM102" s="144" t="s">
        <v>238</v>
      </c>
    </row>
    <row r="103" spans="2:65" s="1" customFormat="1" ht="37.700000000000003" customHeight="1" x14ac:dyDescent="0.2">
      <c r="B103" s="132"/>
      <c r="C103" s="133" t="s">
        <v>198</v>
      </c>
      <c r="D103" s="133" t="s">
        <v>161</v>
      </c>
      <c r="E103" s="134" t="s">
        <v>1181</v>
      </c>
      <c r="F103" s="135" t="s">
        <v>1182</v>
      </c>
      <c r="G103" s="136" t="s">
        <v>201</v>
      </c>
      <c r="H103" s="137">
        <v>2</v>
      </c>
      <c r="I103" s="138"/>
      <c r="J103" s="139">
        <f t="shared" si="0"/>
        <v>0</v>
      </c>
      <c r="K103" s="135" t="s">
        <v>841</v>
      </c>
      <c r="L103" s="33"/>
      <c r="M103" s="140" t="s">
        <v>3</v>
      </c>
      <c r="N103" s="141" t="s">
        <v>46</v>
      </c>
      <c r="P103" s="142">
        <f t="shared" si="1"/>
        <v>0</v>
      </c>
      <c r="Q103" s="142">
        <v>0</v>
      </c>
      <c r="R103" s="142">
        <f t="shared" si="2"/>
        <v>0</v>
      </c>
      <c r="S103" s="142">
        <v>0</v>
      </c>
      <c r="T103" s="143">
        <f t="shared" si="3"/>
        <v>0</v>
      </c>
      <c r="AR103" s="144" t="s">
        <v>238</v>
      </c>
      <c r="AT103" s="144" t="s">
        <v>161</v>
      </c>
      <c r="AU103" s="144" t="s">
        <v>83</v>
      </c>
      <c r="AY103" s="17" t="s">
        <v>157</v>
      </c>
      <c r="BE103" s="145">
        <f t="shared" si="4"/>
        <v>0</v>
      </c>
      <c r="BF103" s="145">
        <f t="shared" si="5"/>
        <v>0</v>
      </c>
      <c r="BG103" s="145">
        <f t="shared" si="6"/>
        <v>0</v>
      </c>
      <c r="BH103" s="145">
        <f t="shared" si="7"/>
        <v>0</v>
      </c>
      <c r="BI103" s="145">
        <f t="shared" si="8"/>
        <v>0</v>
      </c>
      <c r="BJ103" s="17" t="s">
        <v>83</v>
      </c>
      <c r="BK103" s="145">
        <f t="shared" si="9"/>
        <v>0</v>
      </c>
      <c r="BL103" s="17" t="s">
        <v>238</v>
      </c>
      <c r="BM103" s="144" t="s">
        <v>248</v>
      </c>
    </row>
    <row r="104" spans="2:65" s="1" customFormat="1" ht="37.700000000000003" customHeight="1" x14ac:dyDescent="0.2">
      <c r="B104" s="132"/>
      <c r="C104" s="133" t="s">
        <v>204</v>
      </c>
      <c r="D104" s="133" t="s">
        <v>161</v>
      </c>
      <c r="E104" s="134" t="s">
        <v>1183</v>
      </c>
      <c r="F104" s="135" t="s">
        <v>1184</v>
      </c>
      <c r="G104" s="136" t="s">
        <v>201</v>
      </c>
      <c r="H104" s="137">
        <v>16</v>
      </c>
      <c r="I104" s="138"/>
      <c r="J104" s="139">
        <f t="shared" si="0"/>
        <v>0</v>
      </c>
      <c r="K104" s="135" t="s">
        <v>841</v>
      </c>
      <c r="L104" s="33"/>
      <c r="M104" s="140" t="s">
        <v>3</v>
      </c>
      <c r="N104" s="141" t="s">
        <v>46</v>
      </c>
      <c r="P104" s="142">
        <f t="shared" si="1"/>
        <v>0</v>
      </c>
      <c r="Q104" s="142">
        <v>0</v>
      </c>
      <c r="R104" s="142">
        <f t="shared" si="2"/>
        <v>0</v>
      </c>
      <c r="S104" s="142">
        <v>0</v>
      </c>
      <c r="T104" s="143">
        <f t="shared" si="3"/>
        <v>0</v>
      </c>
      <c r="AR104" s="144" t="s">
        <v>238</v>
      </c>
      <c r="AT104" s="144" t="s">
        <v>161</v>
      </c>
      <c r="AU104" s="144" t="s">
        <v>83</v>
      </c>
      <c r="AY104" s="17" t="s">
        <v>157</v>
      </c>
      <c r="BE104" s="145">
        <f t="shared" si="4"/>
        <v>0</v>
      </c>
      <c r="BF104" s="145">
        <f t="shared" si="5"/>
        <v>0</v>
      </c>
      <c r="BG104" s="145">
        <f t="shared" si="6"/>
        <v>0</v>
      </c>
      <c r="BH104" s="145">
        <f t="shared" si="7"/>
        <v>0</v>
      </c>
      <c r="BI104" s="145">
        <f t="shared" si="8"/>
        <v>0</v>
      </c>
      <c r="BJ104" s="17" t="s">
        <v>83</v>
      </c>
      <c r="BK104" s="145">
        <f t="shared" si="9"/>
        <v>0</v>
      </c>
      <c r="BL104" s="17" t="s">
        <v>238</v>
      </c>
      <c r="BM104" s="144" t="s">
        <v>259</v>
      </c>
    </row>
    <row r="105" spans="2:65" s="1" customFormat="1" ht="37.700000000000003" customHeight="1" x14ac:dyDescent="0.2">
      <c r="B105" s="132"/>
      <c r="C105" s="133" t="s">
        <v>209</v>
      </c>
      <c r="D105" s="133" t="s">
        <v>161</v>
      </c>
      <c r="E105" s="134" t="s">
        <v>1185</v>
      </c>
      <c r="F105" s="135" t="s">
        <v>1186</v>
      </c>
      <c r="G105" s="136" t="s">
        <v>201</v>
      </c>
      <c r="H105" s="137">
        <v>22</v>
      </c>
      <c r="I105" s="138"/>
      <c r="J105" s="139">
        <f t="shared" si="0"/>
        <v>0</v>
      </c>
      <c r="K105" s="135" t="s">
        <v>841</v>
      </c>
      <c r="L105" s="33"/>
      <c r="M105" s="140" t="s">
        <v>3</v>
      </c>
      <c r="N105" s="141" t="s">
        <v>46</v>
      </c>
      <c r="P105" s="142">
        <f t="shared" si="1"/>
        <v>0</v>
      </c>
      <c r="Q105" s="142">
        <v>0</v>
      </c>
      <c r="R105" s="142">
        <f t="shared" si="2"/>
        <v>0</v>
      </c>
      <c r="S105" s="142">
        <v>0</v>
      </c>
      <c r="T105" s="143">
        <f t="shared" si="3"/>
        <v>0</v>
      </c>
      <c r="AR105" s="144" t="s">
        <v>238</v>
      </c>
      <c r="AT105" s="144" t="s">
        <v>161</v>
      </c>
      <c r="AU105" s="144" t="s">
        <v>83</v>
      </c>
      <c r="AY105" s="17" t="s">
        <v>157</v>
      </c>
      <c r="BE105" s="145">
        <f t="shared" si="4"/>
        <v>0</v>
      </c>
      <c r="BF105" s="145">
        <f t="shared" si="5"/>
        <v>0</v>
      </c>
      <c r="BG105" s="145">
        <f t="shared" si="6"/>
        <v>0</v>
      </c>
      <c r="BH105" s="145">
        <f t="shared" si="7"/>
        <v>0</v>
      </c>
      <c r="BI105" s="145">
        <f t="shared" si="8"/>
        <v>0</v>
      </c>
      <c r="BJ105" s="17" t="s">
        <v>83</v>
      </c>
      <c r="BK105" s="145">
        <f t="shared" si="9"/>
        <v>0</v>
      </c>
      <c r="BL105" s="17" t="s">
        <v>238</v>
      </c>
      <c r="BM105" s="144" t="s">
        <v>272</v>
      </c>
    </row>
    <row r="106" spans="2:65" s="1" customFormat="1" ht="37.700000000000003" customHeight="1" x14ac:dyDescent="0.2">
      <c r="B106" s="132"/>
      <c r="C106" s="133" t="s">
        <v>215</v>
      </c>
      <c r="D106" s="133" t="s">
        <v>161</v>
      </c>
      <c r="E106" s="134" t="s">
        <v>1187</v>
      </c>
      <c r="F106" s="135" t="s">
        <v>1188</v>
      </c>
      <c r="G106" s="136" t="s">
        <v>201</v>
      </c>
      <c r="H106" s="137">
        <v>2</v>
      </c>
      <c r="I106" s="138"/>
      <c r="J106" s="139">
        <f t="shared" si="0"/>
        <v>0</v>
      </c>
      <c r="K106" s="135" t="s">
        <v>841</v>
      </c>
      <c r="L106" s="33"/>
      <c r="M106" s="140" t="s">
        <v>3</v>
      </c>
      <c r="N106" s="141" t="s">
        <v>46</v>
      </c>
      <c r="P106" s="142">
        <f t="shared" si="1"/>
        <v>0</v>
      </c>
      <c r="Q106" s="142">
        <v>0</v>
      </c>
      <c r="R106" s="142">
        <f t="shared" si="2"/>
        <v>0</v>
      </c>
      <c r="S106" s="142">
        <v>0</v>
      </c>
      <c r="T106" s="143">
        <f t="shared" si="3"/>
        <v>0</v>
      </c>
      <c r="AR106" s="144" t="s">
        <v>238</v>
      </c>
      <c r="AT106" s="144" t="s">
        <v>161</v>
      </c>
      <c r="AU106" s="144" t="s">
        <v>83</v>
      </c>
      <c r="AY106" s="17" t="s">
        <v>157</v>
      </c>
      <c r="BE106" s="145">
        <f t="shared" si="4"/>
        <v>0</v>
      </c>
      <c r="BF106" s="145">
        <f t="shared" si="5"/>
        <v>0</v>
      </c>
      <c r="BG106" s="145">
        <f t="shared" si="6"/>
        <v>0</v>
      </c>
      <c r="BH106" s="145">
        <f t="shared" si="7"/>
        <v>0</v>
      </c>
      <c r="BI106" s="145">
        <f t="shared" si="8"/>
        <v>0</v>
      </c>
      <c r="BJ106" s="17" t="s">
        <v>83</v>
      </c>
      <c r="BK106" s="145">
        <f t="shared" si="9"/>
        <v>0</v>
      </c>
      <c r="BL106" s="17" t="s">
        <v>238</v>
      </c>
      <c r="BM106" s="144" t="s">
        <v>285</v>
      </c>
    </row>
    <row r="107" spans="2:65" s="1" customFormat="1" ht="24.2" customHeight="1" x14ac:dyDescent="0.2">
      <c r="B107" s="132"/>
      <c r="C107" s="133" t="s">
        <v>220</v>
      </c>
      <c r="D107" s="133" t="s">
        <v>161</v>
      </c>
      <c r="E107" s="134" t="s">
        <v>1189</v>
      </c>
      <c r="F107" s="135" t="s">
        <v>1190</v>
      </c>
      <c r="G107" s="136" t="s">
        <v>325</v>
      </c>
      <c r="H107" s="137">
        <v>1.1279999999999999</v>
      </c>
      <c r="I107" s="138"/>
      <c r="J107" s="139">
        <f t="shared" si="0"/>
        <v>0</v>
      </c>
      <c r="K107" s="135" t="s">
        <v>841</v>
      </c>
      <c r="L107" s="33"/>
      <c r="M107" s="140" t="s">
        <v>3</v>
      </c>
      <c r="N107" s="141" t="s">
        <v>46</v>
      </c>
      <c r="P107" s="142">
        <f t="shared" si="1"/>
        <v>0</v>
      </c>
      <c r="Q107" s="142">
        <v>0</v>
      </c>
      <c r="R107" s="142">
        <f t="shared" si="2"/>
        <v>0</v>
      </c>
      <c r="S107" s="142">
        <v>0</v>
      </c>
      <c r="T107" s="143">
        <f t="shared" si="3"/>
        <v>0</v>
      </c>
      <c r="AR107" s="144" t="s">
        <v>238</v>
      </c>
      <c r="AT107" s="144" t="s">
        <v>161</v>
      </c>
      <c r="AU107" s="144" t="s">
        <v>83</v>
      </c>
      <c r="AY107" s="17" t="s">
        <v>157</v>
      </c>
      <c r="BE107" s="145">
        <f t="shared" si="4"/>
        <v>0</v>
      </c>
      <c r="BF107" s="145">
        <f t="shared" si="5"/>
        <v>0</v>
      </c>
      <c r="BG107" s="145">
        <f t="shared" si="6"/>
        <v>0</v>
      </c>
      <c r="BH107" s="145">
        <f t="shared" si="7"/>
        <v>0</v>
      </c>
      <c r="BI107" s="145">
        <f t="shared" si="8"/>
        <v>0</v>
      </c>
      <c r="BJ107" s="17" t="s">
        <v>83</v>
      </c>
      <c r="BK107" s="145">
        <f t="shared" si="9"/>
        <v>0</v>
      </c>
      <c r="BL107" s="17" t="s">
        <v>238</v>
      </c>
      <c r="BM107" s="144" t="s">
        <v>299</v>
      </c>
    </row>
    <row r="108" spans="2:65" s="11" customFormat="1" ht="26.1" customHeight="1" x14ac:dyDescent="0.2">
      <c r="B108" s="120"/>
      <c r="D108" s="121" t="s">
        <v>74</v>
      </c>
      <c r="E108" s="122" t="s">
        <v>1191</v>
      </c>
      <c r="F108" s="122" t="s">
        <v>1192</v>
      </c>
      <c r="I108" s="123"/>
      <c r="J108" s="124">
        <f>BK108</f>
        <v>0</v>
      </c>
      <c r="L108" s="120"/>
      <c r="M108" s="125"/>
      <c r="P108" s="126">
        <f>SUM(P109:P113)</f>
        <v>0</v>
      </c>
      <c r="R108" s="126">
        <f>SUM(R109:R113)</f>
        <v>0</v>
      </c>
      <c r="T108" s="127">
        <f>SUM(T109:T113)</f>
        <v>0</v>
      </c>
      <c r="AR108" s="121" t="s">
        <v>85</v>
      </c>
      <c r="AT108" s="128" t="s">
        <v>74</v>
      </c>
      <c r="AU108" s="128" t="s">
        <v>75</v>
      </c>
      <c r="AY108" s="121" t="s">
        <v>157</v>
      </c>
      <c r="BK108" s="129">
        <f>SUM(BK109:BK113)</f>
        <v>0</v>
      </c>
    </row>
    <row r="109" spans="2:65" s="1" customFormat="1" ht="24.2" customHeight="1" x14ac:dyDescent="0.2">
      <c r="B109" s="132"/>
      <c r="C109" s="133" t="s">
        <v>227</v>
      </c>
      <c r="D109" s="133" t="s">
        <v>161</v>
      </c>
      <c r="E109" s="134" t="s">
        <v>1193</v>
      </c>
      <c r="F109" s="135" t="s">
        <v>1194</v>
      </c>
      <c r="G109" s="136" t="s">
        <v>201</v>
      </c>
      <c r="H109" s="137">
        <v>47</v>
      </c>
      <c r="I109" s="138"/>
      <c r="J109" s="139">
        <f>ROUND(I109*H109,2)</f>
        <v>0</v>
      </c>
      <c r="K109" s="135" t="s">
        <v>841</v>
      </c>
      <c r="L109" s="33"/>
      <c r="M109" s="140" t="s">
        <v>3</v>
      </c>
      <c r="N109" s="141" t="s">
        <v>46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238</v>
      </c>
      <c r="AT109" s="144" t="s">
        <v>161</v>
      </c>
      <c r="AU109" s="144" t="s">
        <v>83</v>
      </c>
      <c r="AY109" s="17" t="s">
        <v>157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7" t="s">
        <v>83</v>
      </c>
      <c r="BK109" s="145">
        <f>ROUND(I109*H109,2)</f>
        <v>0</v>
      </c>
      <c r="BL109" s="17" t="s">
        <v>238</v>
      </c>
      <c r="BM109" s="144" t="s">
        <v>313</v>
      </c>
    </row>
    <row r="110" spans="2:65" s="1" customFormat="1" ht="24.2" customHeight="1" x14ac:dyDescent="0.2">
      <c r="B110" s="132"/>
      <c r="C110" s="133" t="s">
        <v>9</v>
      </c>
      <c r="D110" s="133" t="s">
        <v>161</v>
      </c>
      <c r="E110" s="134" t="s">
        <v>1195</v>
      </c>
      <c r="F110" s="135" t="s">
        <v>1196</v>
      </c>
      <c r="G110" s="136" t="s">
        <v>201</v>
      </c>
      <c r="H110" s="137">
        <v>4</v>
      </c>
      <c r="I110" s="138"/>
      <c r="J110" s="139">
        <f>ROUND(I110*H110,2)</f>
        <v>0</v>
      </c>
      <c r="K110" s="135" t="s">
        <v>841</v>
      </c>
      <c r="L110" s="33"/>
      <c r="M110" s="140" t="s">
        <v>3</v>
      </c>
      <c r="N110" s="141" t="s">
        <v>46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238</v>
      </c>
      <c r="AT110" s="144" t="s">
        <v>161</v>
      </c>
      <c r="AU110" s="144" t="s">
        <v>83</v>
      </c>
      <c r="AY110" s="17" t="s">
        <v>157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83</v>
      </c>
      <c r="BK110" s="145">
        <f>ROUND(I110*H110,2)</f>
        <v>0</v>
      </c>
      <c r="BL110" s="17" t="s">
        <v>238</v>
      </c>
      <c r="BM110" s="144" t="s">
        <v>328</v>
      </c>
    </row>
    <row r="111" spans="2:65" s="1" customFormat="1" ht="44.25" customHeight="1" x14ac:dyDescent="0.2">
      <c r="B111" s="132"/>
      <c r="C111" s="133" t="s">
        <v>238</v>
      </c>
      <c r="D111" s="133" t="s">
        <v>161</v>
      </c>
      <c r="E111" s="134" t="s">
        <v>1197</v>
      </c>
      <c r="F111" s="135" t="s">
        <v>1198</v>
      </c>
      <c r="G111" s="136" t="s">
        <v>201</v>
      </c>
      <c r="H111" s="137">
        <v>37</v>
      </c>
      <c r="I111" s="138"/>
      <c r="J111" s="139">
        <f>ROUND(I111*H111,2)</f>
        <v>0</v>
      </c>
      <c r="K111" s="135" t="s">
        <v>841</v>
      </c>
      <c r="L111" s="33"/>
      <c r="M111" s="140" t="s">
        <v>3</v>
      </c>
      <c r="N111" s="141" t="s">
        <v>46</v>
      </c>
      <c r="P111" s="142">
        <f>O111*H111</f>
        <v>0</v>
      </c>
      <c r="Q111" s="142">
        <v>0</v>
      </c>
      <c r="R111" s="142">
        <f>Q111*H111</f>
        <v>0</v>
      </c>
      <c r="S111" s="142">
        <v>0</v>
      </c>
      <c r="T111" s="143">
        <f>S111*H111</f>
        <v>0</v>
      </c>
      <c r="AR111" s="144" t="s">
        <v>238</v>
      </c>
      <c r="AT111" s="144" t="s">
        <v>161</v>
      </c>
      <c r="AU111" s="144" t="s">
        <v>83</v>
      </c>
      <c r="AY111" s="17" t="s">
        <v>157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7" t="s">
        <v>83</v>
      </c>
      <c r="BK111" s="145">
        <f>ROUND(I111*H111,2)</f>
        <v>0</v>
      </c>
      <c r="BL111" s="17" t="s">
        <v>238</v>
      </c>
      <c r="BM111" s="144" t="s">
        <v>339</v>
      </c>
    </row>
    <row r="112" spans="2:65" s="1" customFormat="1" ht="37.700000000000003" customHeight="1" x14ac:dyDescent="0.2">
      <c r="B112" s="132"/>
      <c r="C112" s="133" t="s">
        <v>243</v>
      </c>
      <c r="D112" s="133" t="s">
        <v>161</v>
      </c>
      <c r="E112" s="134" t="s">
        <v>1199</v>
      </c>
      <c r="F112" s="135" t="s">
        <v>1200</v>
      </c>
      <c r="G112" s="136" t="s">
        <v>201</v>
      </c>
      <c r="H112" s="137">
        <v>37</v>
      </c>
      <c r="I112" s="138"/>
      <c r="J112" s="139">
        <f>ROUND(I112*H112,2)</f>
        <v>0</v>
      </c>
      <c r="K112" s="135" t="s">
        <v>841</v>
      </c>
      <c r="L112" s="33"/>
      <c r="M112" s="140" t="s">
        <v>3</v>
      </c>
      <c r="N112" s="141" t="s">
        <v>46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238</v>
      </c>
      <c r="AT112" s="144" t="s">
        <v>161</v>
      </c>
      <c r="AU112" s="144" t="s">
        <v>83</v>
      </c>
      <c r="AY112" s="17" t="s">
        <v>157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7" t="s">
        <v>83</v>
      </c>
      <c r="BK112" s="145">
        <f>ROUND(I112*H112,2)</f>
        <v>0</v>
      </c>
      <c r="BL112" s="17" t="s">
        <v>238</v>
      </c>
      <c r="BM112" s="144" t="s">
        <v>356</v>
      </c>
    </row>
    <row r="113" spans="2:65" s="1" customFormat="1" ht="21.75" customHeight="1" x14ac:dyDescent="0.2">
      <c r="B113" s="132"/>
      <c r="C113" s="133" t="s">
        <v>248</v>
      </c>
      <c r="D113" s="133" t="s">
        <v>161</v>
      </c>
      <c r="E113" s="134" t="s">
        <v>1201</v>
      </c>
      <c r="F113" s="135" t="s">
        <v>1202</v>
      </c>
      <c r="G113" s="136" t="s">
        <v>325</v>
      </c>
      <c r="H113" s="137">
        <v>2.1999999999999999E-2</v>
      </c>
      <c r="I113" s="138"/>
      <c r="J113" s="139">
        <f>ROUND(I113*H113,2)</f>
        <v>0</v>
      </c>
      <c r="K113" s="135" t="s">
        <v>841</v>
      </c>
      <c r="L113" s="33"/>
      <c r="M113" s="140" t="s">
        <v>3</v>
      </c>
      <c r="N113" s="141" t="s">
        <v>46</v>
      </c>
      <c r="P113" s="142">
        <f>O113*H113</f>
        <v>0</v>
      </c>
      <c r="Q113" s="142">
        <v>0</v>
      </c>
      <c r="R113" s="142">
        <f>Q113*H113</f>
        <v>0</v>
      </c>
      <c r="S113" s="142">
        <v>0</v>
      </c>
      <c r="T113" s="143">
        <f>S113*H113</f>
        <v>0</v>
      </c>
      <c r="AR113" s="144" t="s">
        <v>238</v>
      </c>
      <c r="AT113" s="144" t="s">
        <v>161</v>
      </c>
      <c r="AU113" s="144" t="s">
        <v>83</v>
      </c>
      <c r="AY113" s="17" t="s">
        <v>157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7" t="s">
        <v>83</v>
      </c>
      <c r="BK113" s="145">
        <f>ROUND(I113*H113,2)</f>
        <v>0</v>
      </c>
      <c r="BL113" s="17" t="s">
        <v>238</v>
      </c>
      <c r="BM113" s="144" t="s">
        <v>370</v>
      </c>
    </row>
    <row r="114" spans="2:65" s="11" customFormat="1" ht="26.1" customHeight="1" x14ac:dyDescent="0.2">
      <c r="B114" s="120"/>
      <c r="D114" s="121" t="s">
        <v>74</v>
      </c>
      <c r="E114" s="122" t="s">
        <v>1203</v>
      </c>
      <c r="F114" s="122" t="s">
        <v>1204</v>
      </c>
      <c r="I114" s="123"/>
      <c r="J114" s="124">
        <f>BK114</f>
        <v>0</v>
      </c>
      <c r="L114" s="120"/>
      <c r="M114" s="125"/>
      <c r="P114" s="126">
        <f>SUM(P115:P128)</f>
        <v>0</v>
      </c>
      <c r="R114" s="126">
        <f>SUM(R115:R128)</f>
        <v>0</v>
      </c>
      <c r="T114" s="127">
        <f>SUM(T115:T128)</f>
        <v>0</v>
      </c>
      <c r="AR114" s="121" t="s">
        <v>85</v>
      </c>
      <c r="AT114" s="128" t="s">
        <v>74</v>
      </c>
      <c r="AU114" s="128" t="s">
        <v>75</v>
      </c>
      <c r="AY114" s="121" t="s">
        <v>157</v>
      </c>
      <c r="BK114" s="129">
        <f>SUM(BK115:BK128)</f>
        <v>0</v>
      </c>
    </row>
    <row r="115" spans="2:65" s="1" customFormat="1" ht="37.700000000000003" customHeight="1" x14ac:dyDescent="0.2">
      <c r="B115" s="132"/>
      <c r="C115" s="133" t="s">
        <v>252</v>
      </c>
      <c r="D115" s="133" t="s">
        <v>161</v>
      </c>
      <c r="E115" s="134" t="s">
        <v>1205</v>
      </c>
      <c r="F115" s="135" t="s">
        <v>1206</v>
      </c>
      <c r="G115" s="136" t="s">
        <v>201</v>
      </c>
      <c r="H115" s="137">
        <v>38</v>
      </c>
      <c r="I115" s="138"/>
      <c r="J115" s="139">
        <f t="shared" ref="J115:J121" si="10">ROUND(I115*H115,2)</f>
        <v>0</v>
      </c>
      <c r="K115" s="135" t="s">
        <v>841</v>
      </c>
      <c r="L115" s="33"/>
      <c r="M115" s="140" t="s">
        <v>3</v>
      </c>
      <c r="N115" s="141" t="s">
        <v>46</v>
      </c>
      <c r="P115" s="142">
        <f t="shared" ref="P115:P121" si="11">O115*H115</f>
        <v>0</v>
      </c>
      <c r="Q115" s="142">
        <v>0</v>
      </c>
      <c r="R115" s="142">
        <f t="shared" ref="R115:R121" si="12">Q115*H115</f>
        <v>0</v>
      </c>
      <c r="S115" s="142">
        <v>0</v>
      </c>
      <c r="T115" s="143">
        <f t="shared" ref="T115:T121" si="13">S115*H115</f>
        <v>0</v>
      </c>
      <c r="AR115" s="144" t="s">
        <v>238</v>
      </c>
      <c r="AT115" s="144" t="s">
        <v>161</v>
      </c>
      <c r="AU115" s="144" t="s">
        <v>83</v>
      </c>
      <c r="AY115" s="17" t="s">
        <v>157</v>
      </c>
      <c r="BE115" s="145">
        <f t="shared" ref="BE115:BE121" si="14">IF(N115="základní",J115,0)</f>
        <v>0</v>
      </c>
      <c r="BF115" s="145">
        <f t="shared" ref="BF115:BF121" si="15">IF(N115="snížená",J115,0)</f>
        <v>0</v>
      </c>
      <c r="BG115" s="145">
        <f t="shared" ref="BG115:BG121" si="16">IF(N115="zákl. přenesená",J115,0)</f>
        <v>0</v>
      </c>
      <c r="BH115" s="145">
        <f t="shared" ref="BH115:BH121" si="17">IF(N115="sníž. přenesená",J115,0)</f>
        <v>0</v>
      </c>
      <c r="BI115" s="145">
        <f t="shared" ref="BI115:BI121" si="18">IF(N115="nulová",J115,0)</f>
        <v>0</v>
      </c>
      <c r="BJ115" s="17" t="s">
        <v>83</v>
      </c>
      <c r="BK115" s="145">
        <f t="shared" ref="BK115:BK121" si="19">ROUND(I115*H115,2)</f>
        <v>0</v>
      </c>
      <c r="BL115" s="17" t="s">
        <v>238</v>
      </c>
      <c r="BM115" s="144" t="s">
        <v>380</v>
      </c>
    </row>
    <row r="116" spans="2:65" s="1" customFormat="1" ht="16.5" customHeight="1" x14ac:dyDescent="0.2">
      <c r="B116" s="132"/>
      <c r="C116" s="133" t="s">
        <v>259</v>
      </c>
      <c r="D116" s="133" t="s">
        <v>161</v>
      </c>
      <c r="E116" s="134" t="s">
        <v>1207</v>
      </c>
      <c r="F116" s="135" t="s">
        <v>1208</v>
      </c>
      <c r="G116" s="136" t="s">
        <v>164</v>
      </c>
      <c r="H116" s="137">
        <v>31.02</v>
      </c>
      <c r="I116" s="138"/>
      <c r="J116" s="139">
        <f t="shared" si="10"/>
        <v>0</v>
      </c>
      <c r="K116" s="135" t="s">
        <v>841</v>
      </c>
      <c r="L116" s="33"/>
      <c r="M116" s="140" t="s">
        <v>3</v>
      </c>
      <c r="N116" s="141" t="s">
        <v>46</v>
      </c>
      <c r="P116" s="142">
        <f t="shared" si="11"/>
        <v>0</v>
      </c>
      <c r="Q116" s="142">
        <v>0</v>
      </c>
      <c r="R116" s="142">
        <f t="shared" si="12"/>
        <v>0</v>
      </c>
      <c r="S116" s="142">
        <v>0</v>
      </c>
      <c r="T116" s="143">
        <f t="shared" si="13"/>
        <v>0</v>
      </c>
      <c r="AR116" s="144" t="s">
        <v>238</v>
      </c>
      <c r="AT116" s="144" t="s">
        <v>161</v>
      </c>
      <c r="AU116" s="144" t="s">
        <v>83</v>
      </c>
      <c r="AY116" s="17" t="s">
        <v>157</v>
      </c>
      <c r="BE116" s="145">
        <f t="shared" si="14"/>
        <v>0</v>
      </c>
      <c r="BF116" s="145">
        <f t="shared" si="15"/>
        <v>0</v>
      </c>
      <c r="BG116" s="145">
        <f t="shared" si="16"/>
        <v>0</v>
      </c>
      <c r="BH116" s="145">
        <f t="shared" si="17"/>
        <v>0</v>
      </c>
      <c r="BI116" s="145">
        <f t="shared" si="18"/>
        <v>0</v>
      </c>
      <c r="BJ116" s="17" t="s">
        <v>83</v>
      </c>
      <c r="BK116" s="145">
        <f t="shared" si="19"/>
        <v>0</v>
      </c>
      <c r="BL116" s="17" t="s">
        <v>238</v>
      </c>
      <c r="BM116" s="144" t="s">
        <v>392</v>
      </c>
    </row>
    <row r="117" spans="2:65" s="1" customFormat="1" ht="62.85" customHeight="1" x14ac:dyDescent="0.2">
      <c r="B117" s="132"/>
      <c r="C117" s="133" t="s">
        <v>8</v>
      </c>
      <c r="D117" s="133" t="s">
        <v>161</v>
      </c>
      <c r="E117" s="134" t="s">
        <v>1209</v>
      </c>
      <c r="F117" s="135" t="s">
        <v>1210</v>
      </c>
      <c r="G117" s="136" t="s">
        <v>201</v>
      </c>
      <c r="H117" s="137">
        <v>37</v>
      </c>
      <c r="I117" s="138"/>
      <c r="J117" s="139">
        <f t="shared" si="10"/>
        <v>0</v>
      </c>
      <c r="K117" s="135" t="s">
        <v>841</v>
      </c>
      <c r="L117" s="33"/>
      <c r="M117" s="140" t="s">
        <v>3</v>
      </c>
      <c r="N117" s="141" t="s">
        <v>46</v>
      </c>
      <c r="P117" s="142">
        <f t="shared" si="11"/>
        <v>0</v>
      </c>
      <c r="Q117" s="142">
        <v>0</v>
      </c>
      <c r="R117" s="142">
        <f t="shared" si="12"/>
        <v>0</v>
      </c>
      <c r="S117" s="142">
        <v>0</v>
      </c>
      <c r="T117" s="143">
        <f t="shared" si="13"/>
        <v>0</v>
      </c>
      <c r="AR117" s="144" t="s">
        <v>238</v>
      </c>
      <c r="AT117" s="144" t="s">
        <v>161</v>
      </c>
      <c r="AU117" s="144" t="s">
        <v>83</v>
      </c>
      <c r="AY117" s="17" t="s">
        <v>157</v>
      </c>
      <c r="BE117" s="145">
        <f t="shared" si="14"/>
        <v>0</v>
      </c>
      <c r="BF117" s="145">
        <f t="shared" si="15"/>
        <v>0</v>
      </c>
      <c r="BG117" s="145">
        <f t="shared" si="16"/>
        <v>0</v>
      </c>
      <c r="BH117" s="145">
        <f t="shared" si="17"/>
        <v>0</v>
      </c>
      <c r="BI117" s="145">
        <f t="shared" si="18"/>
        <v>0</v>
      </c>
      <c r="BJ117" s="17" t="s">
        <v>83</v>
      </c>
      <c r="BK117" s="145">
        <f t="shared" si="19"/>
        <v>0</v>
      </c>
      <c r="BL117" s="17" t="s">
        <v>238</v>
      </c>
      <c r="BM117" s="144" t="s">
        <v>403</v>
      </c>
    </row>
    <row r="118" spans="2:65" s="1" customFormat="1" ht="24.2" customHeight="1" x14ac:dyDescent="0.2">
      <c r="B118" s="132"/>
      <c r="C118" s="133" t="s">
        <v>272</v>
      </c>
      <c r="D118" s="133" t="s">
        <v>161</v>
      </c>
      <c r="E118" s="134" t="s">
        <v>1211</v>
      </c>
      <c r="F118" s="135" t="s">
        <v>1212</v>
      </c>
      <c r="G118" s="136" t="s">
        <v>201</v>
      </c>
      <c r="H118" s="137">
        <v>37</v>
      </c>
      <c r="I118" s="138"/>
      <c r="J118" s="139">
        <f t="shared" si="10"/>
        <v>0</v>
      </c>
      <c r="K118" s="135" t="s">
        <v>841</v>
      </c>
      <c r="L118" s="33"/>
      <c r="M118" s="140" t="s">
        <v>3</v>
      </c>
      <c r="N118" s="141" t="s">
        <v>46</v>
      </c>
      <c r="P118" s="142">
        <f t="shared" si="11"/>
        <v>0</v>
      </c>
      <c r="Q118" s="142">
        <v>0</v>
      </c>
      <c r="R118" s="142">
        <f t="shared" si="12"/>
        <v>0</v>
      </c>
      <c r="S118" s="142">
        <v>0</v>
      </c>
      <c r="T118" s="143">
        <f t="shared" si="13"/>
        <v>0</v>
      </c>
      <c r="AR118" s="144" t="s">
        <v>238</v>
      </c>
      <c r="AT118" s="144" t="s">
        <v>161</v>
      </c>
      <c r="AU118" s="144" t="s">
        <v>83</v>
      </c>
      <c r="AY118" s="17" t="s">
        <v>157</v>
      </c>
      <c r="BE118" s="145">
        <f t="shared" si="14"/>
        <v>0</v>
      </c>
      <c r="BF118" s="145">
        <f t="shared" si="15"/>
        <v>0</v>
      </c>
      <c r="BG118" s="145">
        <f t="shared" si="16"/>
        <v>0</v>
      </c>
      <c r="BH118" s="145">
        <f t="shared" si="17"/>
        <v>0</v>
      </c>
      <c r="BI118" s="145">
        <f t="shared" si="18"/>
        <v>0</v>
      </c>
      <c r="BJ118" s="17" t="s">
        <v>83</v>
      </c>
      <c r="BK118" s="145">
        <f t="shared" si="19"/>
        <v>0</v>
      </c>
      <c r="BL118" s="17" t="s">
        <v>238</v>
      </c>
      <c r="BM118" s="144" t="s">
        <v>414</v>
      </c>
    </row>
    <row r="119" spans="2:65" s="1" customFormat="1" ht="24.2" customHeight="1" x14ac:dyDescent="0.2">
      <c r="B119" s="132"/>
      <c r="C119" s="133" t="s">
        <v>279</v>
      </c>
      <c r="D119" s="133" t="s">
        <v>161</v>
      </c>
      <c r="E119" s="134" t="s">
        <v>1213</v>
      </c>
      <c r="F119" s="135" t="s">
        <v>1214</v>
      </c>
      <c r="G119" s="136" t="s">
        <v>201</v>
      </c>
      <c r="H119" s="137">
        <v>7</v>
      </c>
      <c r="I119" s="138"/>
      <c r="J119" s="139">
        <f t="shared" si="10"/>
        <v>0</v>
      </c>
      <c r="K119" s="135" t="s">
        <v>841</v>
      </c>
      <c r="L119" s="33"/>
      <c r="M119" s="140" t="s">
        <v>3</v>
      </c>
      <c r="N119" s="141" t="s">
        <v>46</v>
      </c>
      <c r="P119" s="142">
        <f t="shared" si="11"/>
        <v>0</v>
      </c>
      <c r="Q119" s="142">
        <v>0</v>
      </c>
      <c r="R119" s="142">
        <f t="shared" si="12"/>
        <v>0</v>
      </c>
      <c r="S119" s="142">
        <v>0</v>
      </c>
      <c r="T119" s="143">
        <f t="shared" si="13"/>
        <v>0</v>
      </c>
      <c r="AR119" s="144" t="s">
        <v>238</v>
      </c>
      <c r="AT119" s="144" t="s">
        <v>161</v>
      </c>
      <c r="AU119" s="144" t="s">
        <v>83</v>
      </c>
      <c r="AY119" s="17" t="s">
        <v>157</v>
      </c>
      <c r="BE119" s="145">
        <f t="shared" si="14"/>
        <v>0</v>
      </c>
      <c r="BF119" s="145">
        <f t="shared" si="15"/>
        <v>0</v>
      </c>
      <c r="BG119" s="145">
        <f t="shared" si="16"/>
        <v>0</v>
      </c>
      <c r="BH119" s="145">
        <f t="shared" si="17"/>
        <v>0</v>
      </c>
      <c r="BI119" s="145">
        <f t="shared" si="18"/>
        <v>0</v>
      </c>
      <c r="BJ119" s="17" t="s">
        <v>83</v>
      </c>
      <c r="BK119" s="145">
        <f t="shared" si="19"/>
        <v>0</v>
      </c>
      <c r="BL119" s="17" t="s">
        <v>238</v>
      </c>
      <c r="BM119" s="144" t="s">
        <v>431</v>
      </c>
    </row>
    <row r="120" spans="2:65" s="1" customFormat="1" ht="37.700000000000003" customHeight="1" x14ac:dyDescent="0.2">
      <c r="B120" s="132"/>
      <c r="C120" s="133" t="s">
        <v>285</v>
      </c>
      <c r="D120" s="133" t="s">
        <v>161</v>
      </c>
      <c r="E120" s="134" t="s">
        <v>1215</v>
      </c>
      <c r="F120" s="135" t="s">
        <v>1216</v>
      </c>
      <c r="G120" s="136" t="s">
        <v>164</v>
      </c>
      <c r="H120" s="137">
        <v>57</v>
      </c>
      <c r="I120" s="138"/>
      <c r="J120" s="139">
        <f t="shared" si="10"/>
        <v>0</v>
      </c>
      <c r="K120" s="135" t="s">
        <v>841</v>
      </c>
      <c r="L120" s="33"/>
      <c r="M120" s="140" t="s">
        <v>3</v>
      </c>
      <c r="N120" s="141" t="s">
        <v>46</v>
      </c>
      <c r="P120" s="142">
        <f t="shared" si="11"/>
        <v>0</v>
      </c>
      <c r="Q120" s="142">
        <v>0</v>
      </c>
      <c r="R120" s="142">
        <f t="shared" si="12"/>
        <v>0</v>
      </c>
      <c r="S120" s="142">
        <v>0</v>
      </c>
      <c r="T120" s="143">
        <f t="shared" si="13"/>
        <v>0</v>
      </c>
      <c r="AR120" s="144" t="s">
        <v>238</v>
      </c>
      <c r="AT120" s="144" t="s">
        <v>161</v>
      </c>
      <c r="AU120" s="144" t="s">
        <v>83</v>
      </c>
      <c r="AY120" s="17" t="s">
        <v>157</v>
      </c>
      <c r="BE120" s="145">
        <f t="shared" si="14"/>
        <v>0</v>
      </c>
      <c r="BF120" s="145">
        <f t="shared" si="15"/>
        <v>0</v>
      </c>
      <c r="BG120" s="145">
        <f t="shared" si="16"/>
        <v>0</v>
      </c>
      <c r="BH120" s="145">
        <f t="shared" si="17"/>
        <v>0</v>
      </c>
      <c r="BI120" s="145">
        <f t="shared" si="18"/>
        <v>0</v>
      </c>
      <c r="BJ120" s="17" t="s">
        <v>83</v>
      </c>
      <c r="BK120" s="145">
        <f t="shared" si="19"/>
        <v>0</v>
      </c>
      <c r="BL120" s="17" t="s">
        <v>238</v>
      </c>
      <c r="BM120" s="144" t="s">
        <v>448</v>
      </c>
    </row>
    <row r="121" spans="2:65" s="1" customFormat="1" ht="24.2" customHeight="1" x14ac:dyDescent="0.2">
      <c r="B121" s="132"/>
      <c r="C121" s="133" t="s">
        <v>291</v>
      </c>
      <c r="D121" s="133" t="s">
        <v>161</v>
      </c>
      <c r="E121" s="134" t="s">
        <v>1217</v>
      </c>
      <c r="F121" s="135" t="s">
        <v>1218</v>
      </c>
      <c r="G121" s="136" t="s">
        <v>201</v>
      </c>
      <c r="H121" s="137">
        <v>86</v>
      </c>
      <c r="I121" s="138"/>
      <c r="J121" s="139">
        <f t="shared" si="10"/>
        <v>0</v>
      </c>
      <c r="K121" s="135" t="s">
        <v>841</v>
      </c>
      <c r="L121" s="33"/>
      <c r="M121" s="140" t="s">
        <v>3</v>
      </c>
      <c r="N121" s="141" t="s">
        <v>46</v>
      </c>
      <c r="P121" s="142">
        <f t="shared" si="11"/>
        <v>0</v>
      </c>
      <c r="Q121" s="142">
        <v>0</v>
      </c>
      <c r="R121" s="142">
        <f t="shared" si="12"/>
        <v>0</v>
      </c>
      <c r="S121" s="142">
        <v>0</v>
      </c>
      <c r="T121" s="143">
        <f t="shared" si="13"/>
        <v>0</v>
      </c>
      <c r="AR121" s="144" t="s">
        <v>238</v>
      </c>
      <c r="AT121" s="144" t="s">
        <v>161</v>
      </c>
      <c r="AU121" s="144" t="s">
        <v>83</v>
      </c>
      <c r="AY121" s="17" t="s">
        <v>157</v>
      </c>
      <c r="BE121" s="145">
        <f t="shared" si="14"/>
        <v>0</v>
      </c>
      <c r="BF121" s="145">
        <f t="shared" si="15"/>
        <v>0</v>
      </c>
      <c r="BG121" s="145">
        <f t="shared" si="16"/>
        <v>0</v>
      </c>
      <c r="BH121" s="145">
        <f t="shared" si="17"/>
        <v>0</v>
      </c>
      <c r="BI121" s="145">
        <f t="shared" si="18"/>
        <v>0</v>
      </c>
      <c r="BJ121" s="17" t="s">
        <v>83</v>
      </c>
      <c r="BK121" s="145">
        <f t="shared" si="19"/>
        <v>0</v>
      </c>
      <c r="BL121" s="17" t="s">
        <v>238</v>
      </c>
      <c r="BM121" s="144" t="s">
        <v>461</v>
      </c>
    </row>
    <row r="122" spans="2:65" s="1" customFormat="1" ht="19.5" x14ac:dyDescent="0.2">
      <c r="B122" s="33"/>
      <c r="D122" s="151" t="s">
        <v>842</v>
      </c>
      <c r="F122" s="189" t="s">
        <v>1219</v>
      </c>
      <c r="I122" s="148"/>
      <c r="L122" s="33"/>
      <c r="M122" s="149"/>
      <c r="T122" s="54"/>
      <c r="AT122" s="17" t="s">
        <v>842</v>
      </c>
      <c r="AU122" s="17" t="s">
        <v>83</v>
      </c>
    </row>
    <row r="123" spans="2:65" s="13" customFormat="1" x14ac:dyDescent="0.2">
      <c r="B123" s="157"/>
      <c r="D123" s="151" t="s">
        <v>169</v>
      </c>
      <c r="E123" s="158" t="s">
        <v>3</v>
      </c>
      <c r="F123" s="159" t="s">
        <v>1220</v>
      </c>
      <c r="H123" s="160">
        <v>86</v>
      </c>
      <c r="I123" s="161"/>
      <c r="L123" s="157"/>
      <c r="M123" s="162"/>
      <c r="T123" s="163"/>
      <c r="AT123" s="158" t="s">
        <v>169</v>
      </c>
      <c r="AU123" s="158" t="s">
        <v>83</v>
      </c>
      <c r="AV123" s="13" t="s">
        <v>85</v>
      </c>
      <c r="AW123" s="13" t="s">
        <v>36</v>
      </c>
      <c r="AX123" s="13" t="s">
        <v>75</v>
      </c>
      <c r="AY123" s="158" t="s">
        <v>157</v>
      </c>
    </row>
    <row r="124" spans="2:65" s="14" customFormat="1" x14ac:dyDescent="0.2">
      <c r="B124" s="164"/>
      <c r="D124" s="151" t="s">
        <v>169</v>
      </c>
      <c r="E124" s="165" t="s">
        <v>3</v>
      </c>
      <c r="F124" s="166" t="s">
        <v>176</v>
      </c>
      <c r="H124" s="167">
        <v>86</v>
      </c>
      <c r="I124" s="168"/>
      <c r="L124" s="164"/>
      <c r="M124" s="169"/>
      <c r="T124" s="170"/>
      <c r="AT124" s="165" t="s">
        <v>169</v>
      </c>
      <c r="AU124" s="165" t="s">
        <v>83</v>
      </c>
      <c r="AV124" s="14" t="s">
        <v>160</v>
      </c>
      <c r="AW124" s="14" t="s">
        <v>36</v>
      </c>
      <c r="AX124" s="14" t="s">
        <v>83</v>
      </c>
      <c r="AY124" s="165" t="s">
        <v>157</v>
      </c>
    </row>
    <row r="125" spans="2:65" s="1" customFormat="1" ht="24.2" customHeight="1" x14ac:dyDescent="0.2">
      <c r="B125" s="132"/>
      <c r="C125" s="133" t="s">
        <v>299</v>
      </c>
      <c r="D125" s="133" t="s">
        <v>161</v>
      </c>
      <c r="E125" s="134" t="s">
        <v>1221</v>
      </c>
      <c r="F125" s="135" t="s">
        <v>1222</v>
      </c>
      <c r="G125" s="136" t="s">
        <v>164</v>
      </c>
      <c r="H125" s="137">
        <v>77.55</v>
      </c>
      <c r="I125" s="138"/>
      <c r="J125" s="139">
        <f>ROUND(I125*H125,2)</f>
        <v>0</v>
      </c>
      <c r="K125" s="135" t="s">
        <v>841</v>
      </c>
      <c r="L125" s="33"/>
      <c r="M125" s="140" t="s">
        <v>3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238</v>
      </c>
      <c r="AT125" s="144" t="s">
        <v>161</v>
      </c>
      <c r="AU125" s="144" t="s">
        <v>83</v>
      </c>
      <c r="AY125" s="17" t="s">
        <v>157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238</v>
      </c>
      <c r="BM125" s="144" t="s">
        <v>473</v>
      </c>
    </row>
    <row r="126" spans="2:65" s="1" customFormat="1" ht="19.5" x14ac:dyDescent="0.2">
      <c r="B126" s="33"/>
      <c r="D126" s="151" t="s">
        <v>842</v>
      </c>
      <c r="F126" s="189" t="s">
        <v>1223</v>
      </c>
      <c r="I126" s="148"/>
      <c r="L126" s="33"/>
      <c r="M126" s="149"/>
      <c r="T126" s="54"/>
      <c r="AT126" s="17" t="s">
        <v>842</v>
      </c>
      <c r="AU126" s="17" t="s">
        <v>83</v>
      </c>
    </row>
    <row r="127" spans="2:65" s="1" customFormat="1" ht="16.5" customHeight="1" x14ac:dyDescent="0.2">
      <c r="B127" s="132"/>
      <c r="C127" s="133" t="s">
        <v>307</v>
      </c>
      <c r="D127" s="133" t="s">
        <v>161</v>
      </c>
      <c r="E127" s="134" t="s">
        <v>1224</v>
      </c>
      <c r="F127" s="135" t="s">
        <v>1225</v>
      </c>
      <c r="G127" s="136" t="s">
        <v>1226</v>
      </c>
      <c r="H127" s="137">
        <v>12</v>
      </c>
      <c r="I127" s="138"/>
      <c r="J127" s="139">
        <f>ROUND(I127*H127,2)</f>
        <v>0</v>
      </c>
      <c r="K127" s="135" t="s">
        <v>841</v>
      </c>
      <c r="L127" s="33"/>
      <c r="M127" s="140" t="s">
        <v>3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238</v>
      </c>
      <c r="AT127" s="144" t="s">
        <v>161</v>
      </c>
      <c r="AU127" s="144" t="s">
        <v>83</v>
      </c>
      <c r="AY127" s="17" t="s">
        <v>157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83</v>
      </c>
      <c r="BK127" s="145">
        <f>ROUND(I127*H127,2)</f>
        <v>0</v>
      </c>
      <c r="BL127" s="17" t="s">
        <v>238</v>
      </c>
      <c r="BM127" s="144" t="s">
        <v>487</v>
      </c>
    </row>
    <row r="128" spans="2:65" s="1" customFormat="1" ht="24.2" customHeight="1" x14ac:dyDescent="0.2">
      <c r="B128" s="132"/>
      <c r="C128" s="133" t="s">
        <v>313</v>
      </c>
      <c r="D128" s="133" t="s">
        <v>161</v>
      </c>
      <c r="E128" s="134" t="s">
        <v>1227</v>
      </c>
      <c r="F128" s="135" t="s">
        <v>1228</v>
      </c>
      <c r="G128" s="136" t="s">
        <v>325</v>
      </c>
      <c r="H128" s="137">
        <v>1.1599999999999999</v>
      </c>
      <c r="I128" s="138"/>
      <c r="J128" s="139">
        <f>ROUND(I128*H128,2)</f>
        <v>0</v>
      </c>
      <c r="K128" s="135" t="s">
        <v>841</v>
      </c>
      <c r="L128" s="33"/>
      <c r="M128" s="140" t="s">
        <v>3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238</v>
      </c>
      <c r="AT128" s="144" t="s">
        <v>161</v>
      </c>
      <c r="AU128" s="144" t="s">
        <v>83</v>
      </c>
      <c r="AY128" s="17" t="s">
        <v>157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83</v>
      </c>
      <c r="BK128" s="145">
        <f>ROUND(I128*H128,2)</f>
        <v>0</v>
      </c>
      <c r="BL128" s="17" t="s">
        <v>238</v>
      </c>
      <c r="BM128" s="144" t="s">
        <v>919</v>
      </c>
    </row>
    <row r="129" spans="2:65" s="11" customFormat="1" ht="26.1" customHeight="1" x14ac:dyDescent="0.2">
      <c r="B129" s="120"/>
      <c r="D129" s="121" t="s">
        <v>74</v>
      </c>
      <c r="E129" s="122" t="s">
        <v>1229</v>
      </c>
      <c r="F129" s="122" t="s">
        <v>1230</v>
      </c>
      <c r="I129" s="123"/>
      <c r="J129" s="124">
        <f>BK129</f>
        <v>0</v>
      </c>
      <c r="L129" s="120"/>
      <c r="M129" s="125"/>
      <c r="P129" s="126">
        <f>SUM(P130:P131)</f>
        <v>0</v>
      </c>
      <c r="R129" s="126">
        <f>SUM(R130:R131)</f>
        <v>0</v>
      </c>
      <c r="T129" s="127">
        <f>SUM(T130:T131)</f>
        <v>0</v>
      </c>
      <c r="AR129" s="121" t="s">
        <v>85</v>
      </c>
      <c r="AT129" s="128" t="s">
        <v>74</v>
      </c>
      <c r="AU129" s="128" t="s">
        <v>75</v>
      </c>
      <c r="AY129" s="121" t="s">
        <v>157</v>
      </c>
      <c r="BK129" s="129">
        <f>SUM(BK130:BK131)</f>
        <v>0</v>
      </c>
    </row>
    <row r="130" spans="2:65" s="1" customFormat="1" ht="37.700000000000003" customHeight="1" x14ac:dyDescent="0.2">
      <c r="B130" s="132"/>
      <c r="C130" s="133" t="s">
        <v>322</v>
      </c>
      <c r="D130" s="133" t="s">
        <v>161</v>
      </c>
      <c r="E130" s="134" t="s">
        <v>1231</v>
      </c>
      <c r="F130" s="135" t="s">
        <v>1232</v>
      </c>
      <c r="G130" s="136" t="s">
        <v>316</v>
      </c>
      <c r="H130" s="137">
        <v>37</v>
      </c>
      <c r="I130" s="138"/>
      <c r="J130" s="139">
        <f>ROUND(I130*H130,2)</f>
        <v>0</v>
      </c>
      <c r="K130" s="135" t="s">
        <v>841</v>
      </c>
      <c r="L130" s="33"/>
      <c r="M130" s="140" t="s">
        <v>3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238</v>
      </c>
      <c r="AT130" s="144" t="s">
        <v>161</v>
      </c>
      <c r="AU130" s="144" t="s">
        <v>83</v>
      </c>
      <c r="AY130" s="17" t="s">
        <v>157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83</v>
      </c>
      <c r="BK130" s="145">
        <f>ROUND(I130*H130,2)</f>
        <v>0</v>
      </c>
      <c r="BL130" s="17" t="s">
        <v>238</v>
      </c>
      <c r="BM130" s="144" t="s">
        <v>922</v>
      </c>
    </row>
    <row r="131" spans="2:65" s="1" customFormat="1" ht="19.5" x14ac:dyDescent="0.2">
      <c r="B131" s="33"/>
      <c r="D131" s="151" t="s">
        <v>842</v>
      </c>
      <c r="F131" s="189" t="s">
        <v>1233</v>
      </c>
      <c r="I131" s="148"/>
      <c r="L131" s="33"/>
      <c r="M131" s="149"/>
      <c r="T131" s="54"/>
      <c r="AT131" s="17" t="s">
        <v>842</v>
      </c>
      <c r="AU131" s="17" t="s">
        <v>83</v>
      </c>
    </row>
    <row r="132" spans="2:65" s="11" customFormat="1" ht="26.1" customHeight="1" x14ac:dyDescent="0.2">
      <c r="B132" s="120"/>
      <c r="D132" s="121" t="s">
        <v>74</v>
      </c>
      <c r="E132" s="122" t="s">
        <v>989</v>
      </c>
      <c r="F132" s="122" t="s">
        <v>990</v>
      </c>
      <c r="I132" s="123"/>
      <c r="J132" s="124">
        <f>BK132</f>
        <v>0</v>
      </c>
      <c r="L132" s="120"/>
      <c r="M132" s="125"/>
      <c r="P132" s="126">
        <f>SUM(P133:P139)</f>
        <v>0</v>
      </c>
      <c r="R132" s="126">
        <f>SUM(R133:R139)</f>
        <v>0</v>
      </c>
      <c r="T132" s="127">
        <f>SUM(T133:T139)</f>
        <v>0</v>
      </c>
      <c r="AR132" s="121" t="s">
        <v>83</v>
      </c>
      <c r="AT132" s="128" t="s">
        <v>74</v>
      </c>
      <c r="AU132" s="128" t="s">
        <v>75</v>
      </c>
      <c r="AY132" s="121" t="s">
        <v>157</v>
      </c>
      <c r="BK132" s="129">
        <f>SUM(BK133:BK139)</f>
        <v>0</v>
      </c>
    </row>
    <row r="133" spans="2:65" s="1" customFormat="1" ht="24.2" customHeight="1" x14ac:dyDescent="0.2">
      <c r="B133" s="132"/>
      <c r="C133" s="133" t="s">
        <v>328</v>
      </c>
      <c r="D133" s="133" t="s">
        <v>161</v>
      </c>
      <c r="E133" s="134" t="s">
        <v>1234</v>
      </c>
      <c r="F133" s="135" t="s">
        <v>1235</v>
      </c>
      <c r="G133" s="136" t="s">
        <v>325</v>
      </c>
      <c r="H133" s="137">
        <v>1.149</v>
      </c>
      <c r="I133" s="138"/>
      <c r="J133" s="139">
        <f t="shared" ref="J133:J139" si="20">ROUND(I133*H133,2)</f>
        <v>0</v>
      </c>
      <c r="K133" s="135" t="s">
        <v>841</v>
      </c>
      <c r="L133" s="33"/>
      <c r="M133" s="140" t="s">
        <v>3</v>
      </c>
      <c r="N133" s="141" t="s">
        <v>46</v>
      </c>
      <c r="P133" s="142">
        <f t="shared" ref="P133:P139" si="21">O133*H133</f>
        <v>0</v>
      </c>
      <c r="Q133" s="142">
        <v>0</v>
      </c>
      <c r="R133" s="142">
        <f t="shared" ref="R133:R139" si="22">Q133*H133</f>
        <v>0</v>
      </c>
      <c r="S133" s="142">
        <v>0</v>
      </c>
      <c r="T133" s="143">
        <f t="shared" ref="T133:T139" si="23">S133*H133</f>
        <v>0</v>
      </c>
      <c r="AR133" s="144" t="s">
        <v>160</v>
      </c>
      <c r="AT133" s="144" t="s">
        <v>161</v>
      </c>
      <c r="AU133" s="144" t="s">
        <v>83</v>
      </c>
      <c r="AY133" s="17" t="s">
        <v>157</v>
      </c>
      <c r="BE133" s="145">
        <f t="shared" ref="BE133:BE139" si="24">IF(N133="základní",J133,0)</f>
        <v>0</v>
      </c>
      <c r="BF133" s="145">
        <f t="shared" ref="BF133:BF139" si="25">IF(N133="snížená",J133,0)</f>
        <v>0</v>
      </c>
      <c r="BG133" s="145">
        <f t="shared" ref="BG133:BG139" si="26">IF(N133="zákl. přenesená",J133,0)</f>
        <v>0</v>
      </c>
      <c r="BH133" s="145">
        <f t="shared" ref="BH133:BH139" si="27">IF(N133="sníž. přenesená",J133,0)</f>
        <v>0</v>
      </c>
      <c r="BI133" s="145">
        <f t="shared" ref="BI133:BI139" si="28">IF(N133="nulová",J133,0)</f>
        <v>0</v>
      </c>
      <c r="BJ133" s="17" t="s">
        <v>83</v>
      </c>
      <c r="BK133" s="145">
        <f t="shared" ref="BK133:BK139" si="29">ROUND(I133*H133,2)</f>
        <v>0</v>
      </c>
      <c r="BL133" s="17" t="s">
        <v>160</v>
      </c>
      <c r="BM133" s="144" t="s">
        <v>506</v>
      </c>
    </row>
    <row r="134" spans="2:65" s="1" customFormat="1" ht="33" customHeight="1" x14ac:dyDescent="0.2">
      <c r="B134" s="132"/>
      <c r="C134" s="133" t="s">
        <v>333</v>
      </c>
      <c r="D134" s="133" t="s">
        <v>161</v>
      </c>
      <c r="E134" s="134" t="s">
        <v>991</v>
      </c>
      <c r="F134" s="135" t="s">
        <v>1236</v>
      </c>
      <c r="G134" s="136" t="s">
        <v>325</v>
      </c>
      <c r="H134" s="137">
        <v>1.149</v>
      </c>
      <c r="I134" s="138"/>
      <c r="J134" s="139">
        <f t="shared" si="20"/>
        <v>0</v>
      </c>
      <c r="K134" s="135" t="s">
        <v>841</v>
      </c>
      <c r="L134" s="33"/>
      <c r="M134" s="140" t="s">
        <v>3</v>
      </c>
      <c r="N134" s="141" t="s">
        <v>46</v>
      </c>
      <c r="P134" s="142">
        <f t="shared" si="21"/>
        <v>0</v>
      </c>
      <c r="Q134" s="142">
        <v>0</v>
      </c>
      <c r="R134" s="142">
        <f t="shared" si="22"/>
        <v>0</v>
      </c>
      <c r="S134" s="142">
        <v>0</v>
      </c>
      <c r="T134" s="143">
        <f t="shared" si="23"/>
        <v>0</v>
      </c>
      <c r="AR134" s="144" t="s">
        <v>160</v>
      </c>
      <c r="AT134" s="144" t="s">
        <v>161</v>
      </c>
      <c r="AU134" s="144" t="s">
        <v>83</v>
      </c>
      <c r="AY134" s="17" t="s">
        <v>157</v>
      </c>
      <c r="BE134" s="145">
        <f t="shared" si="24"/>
        <v>0</v>
      </c>
      <c r="BF134" s="145">
        <f t="shared" si="25"/>
        <v>0</v>
      </c>
      <c r="BG134" s="145">
        <f t="shared" si="26"/>
        <v>0</v>
      </c>
      <c r="BH134" s="145">
        <f t="shared" si="27"/>
        <v>0</v>
      </c>
      <c r="BI134" s="145">
        <f t="shared" si="28"/>
        <v>0</v>
      </c>
      <c r="BJ134" s="17" t="s">
        <v>83</v>
      </c>
      <c r="BK134" s="145">
        <f t="shared" si="29"/>
        <v>0</v>
      </c>
      <c r="BL134" s="17" t="s">
        <v>160</v>
      </c>
      <c r="BM134" s="144" t="s">
        <v>511</v>
      </c>
    </row>
    <row r="135" spans="2:65" s="1" customFormat="1" ht="24.2" customHeight="1" x14ac:dyDescent="0.2">
      <c r="B135" s="132"/>
      <c r="C135" s="133" t="s">
        <v>339</v>
      </c>
      <c r="D135" s="133" t="s">
        <v>161</v>
      </c>
      <c r="E135" s="134" t="s">
        <v>993</v>
      </c>
      <c r="F135" s="135" t="s">
        <v>1237</v>
      </c>
      <c r="G135" s="136" t="s">
        <v>325</v>
      </c>
      <c r="H135" s="137">
        <v>11.494</v>
      </c>
      <c r="I135" s="138"/>
      <c r="J135" s="139">
        <f t="shared" si="20"/>
        <v>0</v>
      </c>
      <c r="K135" s="135" t="s">
        <v>841</v>
      </c>
      <c r="L135" s="33"/>
      <c r="M135" s="140" t="s">
        <v>3</v>
      </c>
      <c r="N135" s="141" t="s">
        <v>46</v>
      </c>
      <c r="P135" s="142">
        <f t="shared" si="21"/>
        <v>0</v>
      </c>
      <c r="Q135" s="142">
        <v>0</v>
      </c>
      <c r="R135" s="142">
        <f t="shared" si="22"/>
        <v>0</v>
      </c>
      <c r="S135" s="142">
        <v>0</v>
      </c>
      <c r="T135" s="143">
        <f t="shared" si="23"/>
        <v>0</v>
      </c>
      <c r="AR135" s="144" t="s">
        <v>160</v>
      </c>
      <c r="AT135" s="144" t="s">
        <v>161</v>
      </c>
      <c r="AU135" s="144" t="s">
        <v>83</v>
      </c>
      <c r="AY135" s="17" t="s">
        <v>157</v>
      </c>
      <c r="BE135" s="145">
        <f t="shared" si="24"/>
        <v>0</v>
      </c>
      <c r="BF135" s="145">
        <f t="shared" si="25"/>
        <v>0</v>
      </c>
      <c r="BG135" s="145">
        <f t="shared" si="26"/>
        <v>0</v>
      </c>
      <c r="BH135" s="145">
        <f t="shared" si="27"/>
        <v>0</v>
      </c>
      <c r="BI135" s="145">
        <f t="shared" si="28"/>
        <v>0</v>
      </c>
      <c r="BJ135" s="17" t="s">
        <v>83</v>
      </c>
      <c r="BK135" s="145">
        <f t="shared" si="29"/>
        <v>0</v>
      </c>
      <c r="BL135" s="17" t="s">
        <v>160</v>
      </c>
      <c r="BM135" s="144" t="s">
        <v>522</v>
      </c>
    </row>
    <row r="136" spans="2:65" s="1" customFormat="1" ht="24.2" customHeight="1" x14ac:dyDescent="0.2">
      <c r="B136" s="132"/>
      <c r="C136" s="133" t="s">
        <v>347</v>
      </c>
      <c r="D136" s="133" t="s">
        <v>161</v>
      </c>
      <c r="E136" s="134" t="s">
        <v>995</v>
      </c>
      <c r="F136" s="135" t="s">
        <v>996</v>
      </c>
      <c r="G136" s="136" t="s">
        <v>325</v>
      </c>
      <c r="H136" s="137">
        <v>1.149</v>
      </c>
      <c r="I136" s="138"/>
      <c r="J136" s="139">
        <f t="shared" si="20"/>
        <v>0</v>
      </c>
      <c r="K136" s="135" t="s">
        <v>841</v>
      </c>
      <c r="L136" s="33"/>
      <c r="M136" s="140" t="s">
        <v>3</v>
      </c>
      <c r="N136" s="141" t="s">
        <v>46</v>
      </c>
      <c r="P136" s="142">
        <f t="shared" si="21"/>
        <v>0</v>
      </c>
      <c r="Q136" s="142">
        <v>0</v>
      </c>
      <c r="R136" s="142">
        <f t="shared" si="22"/>
        <v>0</v>
      </c>
      <c r="S136" s="142">
        <v>0</v>
      </c>
      <c r="T136" s="143">
        <f t="shared" si="23"/>
        <v>0</v>
      </c>
      <c r="AR136" s="144" t="s">
        <v>160</v>
      </c>
      <c r="AT136" s="144" t="s">
        <v>161</v>
      </c>
      <c r="AU136" s="144" t="s">
        <v>83</v>
      </c>
      <c r="AY136" s="17" t="s">
        <v>157</v>
      </c>
      <c r="BE136" s="145">
        <f t="shared" si="24"/>
        <v>0</v>
      </c>
      <c r="BF136" s="145">
        <f t="shared" si="25"/>
        <v>0</v>
      </c>
      <c r="BG136" s="145">
        <f t="shared" si="26"/>
        <v>0</v>
      </c>
      <c r="BH136" s="145">
        <f t="shared" si="27"/>
        <v>0</v>
      </c>
      <c r="BI136" s="145">
        <f t="shared" si="28"/>
        <v>0</v>
      </c>
      <c r="BJ136" s="17" t="s">
        <v>83</v>
      </c>
      <c r="BK136" s="145">
        <f t="shared" si="29"/>
        <v>0</v>
      </c>
      <c r="BL136" s="17" t="s">
        <v>160</v>
      </c>
      <c r="BM136" s="144" t="s">
        <v>531</v>
      </c>
    </row>
    <row r="137" spans="2:65" s="1" customFormat="1" ht="16.5" customHeight="1" x14ac:dyDescent="0.2">
      <c r="B137" s="132"/>
      <c r="C137" s="133" t="s">
        <v>356</v>
      </c>
      <c r="D137" s="133" t="s">
        <v>161</v>
      </c>
      <c r="E137" s="134" t="s">
        <v>997</v>
      </c>
      <c r="F137" s="135" t="s">
        <v>1238</v>
      </c>
      <c r="G137" s="136" t="s">
        <v>325</v>
      </c>
      <c r="H137" s="137">
        <v>1.149</v>
      </c>
      <c r="I137" s="138"/>
      <c r="J137" s="139">
        <f t="shared" si="20"/>
        <v>0</v>
      </c>
      <c r="K137" s="135" t="s">
        <v>999</v>
      </c>
      <c r="L137" s="33"/>
      <c r="M137" s="140" t="s">
        <v>3</v>
      </c>
      <c r="N137" s="141" t="s">
        <v>46</v>
      </c>
      <c r="P137" s="142">
        <f t="shared" si="21"/>
        <v>0</v>
      </c>
      <c r="Q137" s="142">
        <v>0</v>
      </c>
      <c r="R137" s="142">
        <f t="shared" si="22"/>
        <v>0</v>
      </c>
      <c r="S137" s="142">
        <v>0</v>
      </c>
      <c r="T137" s="143">
        <f t="shared" si="23"/>
        <v>0</v>
      </c>
      <c r="AR137" s="144" t="s">
        <v>160</v>
      </c>
      <c r="AT137" s="144" t="s">
        <v>161</v>
      </c>
      <c r="AU137" s="144" t="s">
        <v>83</v>
      </c>
      <c r="AY137" s="17" t="s">
        <v>157</v>
      </c>
      <c r="BE137" s="145">
        <f t="shared" si="24"/>
        <v>0</v>
      </c>
      <c r="BF137" s="145">
        <f t="shared" si="25"/>
        <v>0</v>
      </c>
      <c r="BG137" s="145">
        <f t="shared" si="26"/>
        <v>0</v>
      </c>
      <c r="BH137" s="145">
        <f t="shared" si="27"/>
        <v>0</v>
      </c>
      <c r="BI137" s="145">
        <f t="shared" si="28"/>
        <v>0</v>
      </c>
      <c r="BJ137" s="17" t="s">
        <v>83</v>
      </c>
      <c r="BK137" s="145">
        <f t="shared" si="29"/>
        <v>0</v>
      </c>
      <c r="BL137" s="17" t="s">
        <v>160</v>
      </c>
      <c r="BM137" s="144" t="s">
        <v>542</v>
      </c>
    </row>
    <row r="138" spans="2:65" s="1" customFormat="1" ht="16.5" customHeight="1" x14ac:dyDescent="0.2">
      <c r="B138" s="132"/>
      <c r="C138" s="133" t="s">
        <v>364</v>
      </c>
      <c r="D138" s="133" t="s">
        <v>161</v>
      </c>
      <c r="E138" s="134" t="s">
        <v>1000</v>
      </c>
      <c r="F138" s="135" t="s">
        <v>1239</v>
      </c>
      <c r="G138" s="136" t="s">
        <v>325</v>
      </c>
      <c r="H138" s="137">
        <v>1.149</v>
      </c>
      <c r="I138" s="138"/>
      <c r="J138" s="139">
        <f t="shared" si="20"/>
        <v>0</v>
      </c>
      <c r="K138" s="135" t="s">
        <v>841</v>
      </c>
      <c r="L138" s="33"/>
      <c r="M138" s="140" t="s">
        <v>3</v>
      </c>
      <c r="N138" s="141" t="s">
        <v>46</v>
      </c>
      <c r="P138" s="142">
        <f t="shared" si="21"/>
        <v>0</v>
      </c>
      <c r="Q138" s="142">
        <v>0</v>
      </c>
      <c r="R138" s="142">
        <f t="shared" si="22"/>
        <v>0</v>
      </c>
      <c r="S138" s="142">
        <v>0</v>
      </c>
      <c r="T138" s="143">
        <f t="shared" si="23"/>
        <v>0</v>
      </c>
      <c r="AR138" s="144" t="s">
        <v>160</v>
      </c>
      <c r="AT138" s="144" t="s">
        <v>161</v>
      </c>
      <c r="AU138" s="144" t="s">
        <v>83</v>
      </c>
      <c r="AY138" s="17" t="s">
        <v>157</v>
      </c>
      <c r="BE138" s="145">
        <f t="shared" si="24"/>
        <v>0</v>
      </c>
      <c r="BF138" s="145">
        <f t="shared" si="25"/>
        <v>0</v>
      </c>
      <c r="BG138" s="145">
        <f t="shared" si="26"/>
        <v>0</v>
      </c>
      <c r="BH138" s="145">
        <f t="shared" si="27"/>
        <v>0</v>
      </c>
      <c r="BI138" s="145">
        <f t="shared" si="28"/>
        <v>0</v>
      </c>
      <c r="BJ138" s="17" t="s">
        <v>83</v>
      </c>
      <c r="BK138" s="145">
        <f t="shared" si="29"/>
        <v>0</v>
      </c>
      <c r="BL138" s="17" t="s">
        <v>160</v>
      </c>
      <c r="BM138" s="144" t="s">
        <v>935</v>
      </c>
    </row>
    <row r="139" spans="2:65" s="1" customFormat="1" ht="16.5" customHeight="1" x14ac:dyDescent="0.2">
      <c r="B139" s="132"/>
      <c r="C139" s="133" t="s">
        <v>370</v>
      </c>
      <c r="D139" s="133" t="s">
        <v>161</v>
      </c>
      <c r="E139" s="134" t="s">
        <v>1003</v>
      </c>
      <c r="F139" s="135" t="s">
        <v>1004</v>
      </c>
      <c r="G139" s="136" t="s">
        <v>325</v>
      </c>
      <c r="H139" s="137">
        <v>1.149</v>
      </c>
      <c r="I139" s="138"/>
      <c r="J139" s="139">
        <f t="shared" si="20"/>
        <v>0</v>
      </c>
      <c r="K139" s="135" t="s">
        <v>841</v>
      </c>
      <c r="L139" s="33"/>
      <c r="M139" s="140" t="s">
        <v>3</v>
      </c>
      <c r="N139" s="141" t="s">
        <v>46</v>
      </c>
      <c r="P139" s="142">
        <f t="shared" si="21"/>
        <v>0</v>
      </c>
      <c r="Q139" s="142">
        <v>0</v>
      </c>
      <c r="R139" s="142">
        <f t="shared" si="22"/>
        <v>0</v>
      </c>
      <c r="S139" s="142">
        <v>0</v>
      </c>
      <c r="T139" s="143">
        <f t="shared" si="23"/>
        <v>0</v>
      </c>
      <c r="AR139" s="144" t="s">
        <v>160</v>
      </c>
      <c r="AT139" s="144" t="s">
        <v>161</v>
      </c>
      <c r="AU139" s="144" t="s">
        <v>83</v>
      </c>
      <c r="AY139" s="17" t="s">
        <v>157</v>
      </c>
      <c r="BE139" s="145">
        <f t="shared" si="24"/>
        <v>0</v>
      </c>
      <c r="BF139" s="145">
        <f t="shared" si="25"/>
        <v>0</v>
      </c>
      <c r="BG139" s="145">
        <f t="shared" si="26"/>
        <v>0</v>
      </c>
      <c r="BH139" s="145">
        <f t="shared" si="27"/>
        <v>0</v>
      </c>
      <c r="BI139" s="145">
        <f t="shared" si="28"/>
        <v>0</v>
      </c>
      <c r="BJ139" s="17" t="s">
        <v>83</v>
      </c>
      <c r="BK139" s="145">
        <f t="shared" si="29"/>
        <v>0</v>
      </c>
      <c r="BL139" s="17" t="s">
        <v>160</v>
      </c>
      <c r="BM139" s="144" t="s">
        <v>938</v>
      </c>
    </row>
    <row r="140" spans="2:65" s="11" customFormat="1" ht="26.1" customHeight="1" x14ac:dyDescent="0.2">
      <c r="B140" s="120"/>
      <c r="D140" s="121" t="s">
        <v>74</v>
      </c>
      <c r="E140" s="122" t="s">
        <v>1006</v>
      </c>
      <c r="F140" s="122" t="s">
        <v>1006</v>
      </c>
      <c r="I140" s="123"/>
      <c r="J140" s="124">
        <f>BK140</f>
        <v>0</v>
      </c>
      <c r="L140" s="120"/>
      <c r="M140" s="190"/>
      <c r="N140" s="191"/>
      <c r="O140" s="191"/>
      <c r="P140" s="192">
        <v>0</v>
      </c>
      <c r="Q140" s="191"/>
      <c r="R140" s="192">
        <v>0</v>
      </c>
      <c r="S140" s="191"/>
      <c r="T140" s="193">
        <v>0</v>
      </c>
      <c r="AR140" s="121" t="s">
        <v>83</v>
      </c>
      <c r="AT140" s="128" t="s">
        <v>74</v>
      </c>
      <c r="AU140" s="128" t="s">
        <v>75</v>
      </c>
      <c r="AY140" s="121" t="s">
        <v>157</v>
      </c>
      <c r="BK140" s="129">
        <v>0</v>
      </c>
    </row>
    <row r="141" spans="2:65" s="1" customFormat="1" ht="6.95" customHeight="1" x14ac:dyDescent="0.2"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33"/>
    </row>
  </sheetData>
  <autoFilter ref="C86:K140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3"/>
  <sheetViews>
    <sheetView showGridLines="0" workbookViewId="0"/>
  </sheetViews>
  <sheetFormatPr defaultColWidth="12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L2" s="283" t="s">
        <v>6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97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9" t="str">
        <f>'Rekapitulace stavby'!K6</f>
        <v>Centrum robotiky v areálu VŠB-uznatelné náklady</v>
      </c>
      <c r="F7" s="320"/>
      <c r="G7" s="320"/>
      <c r="H7" s="320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1" t="s">
        <v>1240</v>
      </c>
      <c r="F9" s="318"/>
      <c r="G9" s="318"/>
      <c r="H9" s="318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1" t="str">
        <f>'Rekapitulace stavby'!E14</f>
        <v>Vyplň údaj</v>
      </c>
      <c r="F18" s="303"/>
      <c r="G18" s="303"/>
      <c r="H18" s="303"/>
      <c r="I18" s="27" t="s">
        <v>31</v>
      </c>
      <c r="J18" s="28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92"/>
      <c r="E27" s="307" t="s">
        <v>3</v>
      </c>
      <c r="F27" s="307"/>
      <c r="G27" s="307"/>
      <c r="H27" s="307"/>
      <c r="L27" s="92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ROUND(J84,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7" t="s">
        <v>46</v>
      </c>
      <c r="F33" s="84">
        <f>ROUND((SUM(BE84:BE152)),  2)</f>
        <v>0</v>
      </c>
      <c r="I33" s="94">
        <v>0.21</v>
      </c>
      <c r="J33" s="84">
        <f>ROUND(((SUM(BE84:BE152))*I33),  2)</f>
        <v>0</v>
      </c>
      <c r="L33" s="33"/>
    </row>
    <row r="34" spans="2:12" s="1" customFormat="1" ht="14.45" customHeight="1" x14ac:dyDescent="0.2">
      <c r="B34" s="33"/>
      <c r="E34" s="27" t="s">
        <v>47</v>
      </c>
      <c r="F34" s="84">
        <f>ROUND((SUM(BF84:BF152)),  2)</f>
        <v>0</v>
      </c>
      <c r="I34" s="94">
        <v>0.15</v>
      </c>
      <c r="J34" s="84">
        <f>ROUND(((SUM(BF84:BF152))*I34),  2)</f>
        <v>0</v>
      </c>
      <c r="L34" s="33"/>
    </row>
    <row r="35" spans="2:12" s="1" customFormat="1" ht="14.45" hidden="1" customHeight="1" x14ac:dyDescent="0.2">
      <c r="B35" s="33"/>
      <c r="E35" s="27" t="s">
        <v>48</v>
      </c>
      <c r="F35" s="84">
        <f>ROUND((SUM(BG84:BG152)),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 x14ac:dyDescent="0.2">
      <c r="B36" s="33"/>
      <c r="E36" s="27" t="s">
        <v>49</v>
      </c>
      <c r="F36" s="84">
        <f>ROUND((SUM(BH84:BH152)),  2)</f>
        <v>0</v>
      </c>
      <c r="I36" s="94">
        <v>0.15</v>
      </c>
      <c r="J36" s="84">
        <f>0</f>
        <v>0</v>
      </c>
      <c r="L36" s="33"/>
    </row>
    <row r="37" spans="2:12" s="1" customFormat="1" ht="14.45" hidden="1" customHeight="1" x14ac:dyDescent="0.2">
      <c r="B37" s="33"/>
      <c r="E37" s="27" t="s">
        <v>50</v>
      </c>
      <c r="F37" s="84">
        <f>ROUND((SUM(BI84:BI152)),  2)</f>
        <v>0</v>
      </c>
      <c r="I37" s="94">
        <v>0</v>
      </c>
      <c r="J37" s="84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1" t="s">
        <v>120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9" t="str">
        <f>E7</f>
        <v>Centrum robotiky v areálu VŠB-uznatelné náklady</v>
      </c>
      <c r="F48" s="320"/>
      <c r="G48" s="320"/>
      <c r="H48" s="320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1" t="str">
        <f>E9</f>
        <v>2102706 - Chlazení</v>
      </c>
      <c r="F50" s="318"/>
      <c r="G50" s="318"/>
      <c r="H50" s="318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6.95" customHeight="1" x14ac:dyDescent="0.2">
      <c r="B53" s="33"/>
      <c r="L53" s="33"/>
    </row>
    <row r="54" spans="2:47" s="1" customFormat="1" ht="25.7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35" customHeight="1" x14ac:dyDescent="0.2">
      <c r="B58" s="33"/>
      <c r="L58" s="33"/>
    </row>
    <row r="59" spans="2:47" s="1" customFormat="1" ht="22.7" customHeight="1" x14ac:dyDescent="0.2">
      <c r="B59" s="33"/>
      <c r="C59" s="103" t="s">
        <v>73</v>
      </c>
      <c r="J59" s="64">
        <f>J84</f>
        <v>0</v>
      </c>
      <c r="L59" s="33"/>
      <c r="AU59" s="17" t="s">
        <v>123</v>
      </c>
    </row>
    <row r="60" spans="2:47" s="8" customFormat="1" ht="24.95" customHeight="1" x14ac:dyDescent="0.2">
      <c r="B60" s="104"/>
      <c r="D60" s="105" t="s">
        <v>1241</v>
      </c>
      <c r="E60" s="106"/>
      <c r="F60" s="106"/>
      <c r="G60" s="106"/>
      <c r="H60" s="106"/>
      <c r="I60" s="106"/>
      <c r="J60" s="107">
        <f>J85</f>
        <v>0</v>
      </c>
      <c r="L60" s="104"/>
    </row>
    <row r="61" spans="2:47" s="8" customFormat="1" ht="24.95" customHeight="1" x14ac:dyDescent="0.2">
      <c r="B61" s="104"/>
      <c r="D61" s="105" t="s">
        <v>1242</v>
      </c>
      <c r="E61" s="106"/>
      <c r="F61" s="106"/>
      <c r="G61" s="106"/>
      <c r="H61" s="106"/>
      <c r="I61" s="106"/>
      <c r="J61" s="107">
        <f>J96</f>
        <v>0</v>
      </c>
      <c r="L61" s="104"/>
    </row>
    <row r="62" spans="2:47" s="8" customFormat="1" ht="24.95" customHeight="1" x14ac:dyDescent="0.2">
      <c r="B62" s="104"/>
      <c r="D62" s="105" t="s">
        <v>1243</v>
      </c>
      <c r="E62" s="106"/>
      <c r="F62" s="106"/>
      <c r="G62" s="106"/>
      <c r="H62" s="106"/>
      <c r="I62" s="106"/>
      <c r="J62" s="107">
        <f>J115</f>
        <v>0</v>
      </c>
      <c r="L62" s="104"/>
    </row>
    <row r="63" spans="2:47" s="8" customFormat="1" ht="24.95" customHeight="1" x14ac:dyDescent="0.2">
      <c r="B63" s="104"/>
      <c r="D63" s="105" t="s">
        <v>1244</v>
      </c>
      <c r="E63" s="106"/>
      <c r="F63" s="106"/>
      <c r="G63" s="106"/>
      <c r="H63" s="106"/>
      <c r="I63" s="106"/>
      <c r="J63" s="107">
        <f>J136</f>
        <v>0</v>
      </c>
      <c r="L63" s="104"/>
    </row>
    <row r="64" spans="2:47" s="8" customFormat="1" ht="24.95" customHeight="1" x14ac:dyDescent="0.2">
      <c r="B64" s="104"/>
      <c r="D64" s="105" t="s">
        <v>837</v>
      </c>
      <c r="E64" s="106"/>
      <c r="F64" s="106"/>
      <c r="G64" s="106"/>
      <c r="H64" s="106"/>
      <c r="I64" s="106"/>
      <c r="J64" s="107">
        <f>J152</f>
        <v>0</v>
      </c>
      <c r="L64" s="104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1" t="s">
        <v>142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7" t="s">
        <v>17</v>
      </c>
      <c r="L73" s="33"/>
    </row>
    <row r="74" spans="2:12" s="1" customFormat="1" ht="16.5" customHeight="1" x14ac:dyDescent="0.2">
      <c r="B74" s="33"/>
      <c r="E74" s="319" t="str">
        <f>E7</f>
        <v>Centrum robotiky v areálu VŠB-uznatelné náklady</v>
      </c>
      <c r="F74" s="320"/>
      <c r="G74" s="320"/>
      <c r="H74" s="320"/>
      <c r="L74" s="33"/>
    </row>
    <row r="75" spans="2:12" s="1" customFormat="1" ht="12" customHeight="1" x14ac:dyDescent="0.2">
      <c r="B75" s="33"/>
      <c r="C75" s="27" t="s">
        <v>118</v>
      </c>
      <c r="L75" s="33"/>
    </row>
    <row r="76" spans="2:12" s="1" customFormat="1" ht="16.5" customHeight="1" x14ac:dyDescent="0.2">
      <c r="B76" s="33"/>
      <c r="E76" s="311" t="str">
        <f>E9</f>
        <v>2102706 - Chlazení</v>
      </c>
      <c r="F76" s="318"/>
      <c r="G76" s="318"/>
      <c r="H76" s="318"/>
      <c r="L76" s="33"/>
    </row>
    <row r="77" spans="2:12" s="1" customFormat="1" ht="6.95" customHeight="1" x14ac:dyDescent="0.2">
      <c r="B77" s="33"/>
      <c r="L77" s="33"/>
    </row>
    <row r="78" spans="2:12" s="1" customFormat="1" ht="12" customHeight="1" x14ac:dyDescent="0.2">
      <c r="B78" s="33"/>
      <c r="C78" s="27" t="s">
        <v>22</v>
      </c>
      <c r="F78" s="25" t="str">
        <f>F12</f>
        <v>Ostrava - Poruba</v>
      </c>
      <c r="I78" s="27" t="s">
        <v>24</v>
      </c>
      <c r="J78" s="50" t="str">
        <f>IF(J12="","",J12)</f>
        <v>20. 7. 2021</v>
      </c>
      <c r="L78" s="33"/>
    </row>
    <row r="79" spans="2:12" s="1" customFormat="1" ht="6.95" customHeight="1" x14ac:dyDescent="0.2">
      <c r="B79" s="33"/>
      <c r="L79" s="33"/>
    </row>
    <row r="80" spans="2:12" s="1" customFormat="1" ht="25.7" customHeight="1" x14ac:dyDescent="0.2">
      <c r="B80" s="33"/>
      <c r="C80" s="27" t="s">
        <v>28</v>
      </c>
      <c r="F80" s="25" t="str">
        <f>E15</f>
        <v>VŠB- TU Ostrava</v>
      </c>
      <c r="I80" s="27" t="s">
        <v>34</v>
      </c>
      <c r="J80" s="31" t="str">
        <f>E21</f>
        <v>Archi Bim Ostrava - Pustkovec</v>
      </c>
      <c r="L80" s="33"/>
    </row>
    <row r="81" spans="2:65" s="1" customFormat="1" ht="15.2" customHeight="1" x14ac:dyDescent="0.2">
      <c r="B81" s="33"/>
      <c r="C81" s="27" t="s">
        <v>32</v>
      </c>
      <c r="F81" s="25" t="str">
        <f>IF(E18="","",E18)</f>
        <v>Vyplň údaj</v>
      </c>
      <c r="I81" s="27" t="s">
        <v>37</v>
      </c>
      <c r="J81" s="31" t="str">
        <f>E24</f>
        <v>Anna Mužná</v>
      </c>
      <c r="L81" s="33"/>
    </row>
    <row r="82" spans="2:65" s="1" customFormat="1" ht="10.35" customHeight="1" x14ac:dyDescent="0.2">
      <c r="B82" s="33"/>
      <c r="L82" s="33"/>
    </row>
    <row r="83" spans="2:65" s="10" customFormat="1" ht="29.25" customHeight="1" x14ac:dyDescent="0.2">
      <c r="B83" s="112"/>
      <c r="C83" s="113" t="s">
        <v>143</v>
      </c>
      <c r="D83" s="114" t="s">
        <v>60</v>
      </c>
      <c r="E83" s="114" t="s">
        <v>56</v>
      </c>
      <c r="F83" s="114" t="s">
        <v>57</v>
      </c>
      <c r="G83" s="114" t="s">
        <v>144</v>
      </c>
      <c r="H83" s="114" t="s">
        <v>145</v>
      </c>
      <c r="I83" s="114" t="s">
        <v>146</v>
      </c>
      <c r="J83" s="114" t="s">
        <v>122</v>
      </c>
      <c r="K83" s="115" t="s">
        <v>147</v>
      </c>
      <c r="L83" s="112"/>
      <c r="M83" s="57" t="s">
        <v>3</v>
      </c>
      <c r="N83" s="58" t="s">
        <v>45</v>
      </c>
      <c r="O83" s="58" t="s">
        <v>148</v>
      </c>
      <c r="P83" s="58" t="s">
        <v>149</v>
      </c>
      <c r="Q83" s="58" t="s">
        <v>150</v>
      </c>
      <c r="R83" s="58" t="s">
        <v>151</v>
      </c>
      <c r="S83" s="58" t="s">
        <v>152</v>
      </c>
      <c r="T83" s="59" t="s">
        <v>153</v>
      </c>
    </row>
    <row r="84" spans="2:65" s="1" customFormat="1" ht="22.7" customHeight="1" x14ac:dyDescent="0.25">
      <c r="B84" s="33"/>
      <c r="C84" s="62" t="s">
        <v>154</v>
      </c>
      <c r="J84" s="116">
        <f>BK84</f>
        <v>0</v>
      </c>
      <c r="L84" s="33"/>
      <c r="M84" s="60"/>
      <c r="N84" s="51"/>
      <c r="O84" s="51"/>
      <c r="P84" s="117">
        <f>P85+P96+P115+P136+P152</f>
        <v>0</v>
      </c>
      <c r="Q84" s="51"/>
      <c r="R84" s="117">
        <f>R85+R96+R115+R136+R152</f>
        <v>0</v>
      </c>
      <c r="S84" s="51"/>
      <c r="T84" s="118">
        <f>T85+T96+T115+T136+T152</f>
        <v>0</v>
      </c>
      <c r="AT84" s="17" t="s">
        <v>74</v>
      </c>
      <c r="AU84" s="17" t="s">
        <v>123</v>
      </c>
      <c r="BK84" s="119">
        <f>BK85+BK96+BK115+BK136+BK152</f>
        <v>0</v>
      </c>
    </row>
    <row r="85" spans="2:65" s="11" customFormat="1" ht="26.1" customHeight="1" x14ac:dyDescent="0.2">
      <c r="B85" s="120"/>
      <c r="D85" s="121" t="s">
        <v>74</v>
      </c>
      <c r="E85" s="122" t="s">
        <v>1245</v>
      </c>
      <c r="F85" s="122" t="s">
        <v>1246</v>
      </c>
      <c r="I85" s="123"/>
      <c r="J85" s="124">
        <f>BK85</f>
        <v>0</v>
      </c>
      <c r="L85" s="120"/>
      <c r="M85" s="125"/>
      <c r="P85" s="126">
        <f>SUM(P86:P95)</f>
        <v>0</v>
      </c>
      <c r="R85" s="126">
        <f>SUM(R86:R95)</f>
        <v>0</v>
      </c>
      <c r="T85" s="127">
        <f>SUM(T86:T95)</f>
        <v>0</v>
      </c>
      <c r="AR85" s="121" t="s">
        <v>85</v>
      </c>
      <c r="AT85" s="128" t="s">
        <v>74</v>
      </c>
      <c r="AU85" s="128" t="s">
        <v>75</v>
      </c>
      <c r="AY85" s="121" t="s">
        <v>157</v>
      </c>
      <c r="BK85" s="129">
        <f>SUM(BK86:BK95)</f>
        <v>0</v>
      </c>
    </row>
    <row r="86" spans="2:65" s="1" customFormat="1" ht="16.5" customHeight="1" x14ac:dyDescent="0.2">
      <c r="B86" s="132"/>
      <c r="C86" s="133" t="s">
        <v>83</v>
      </c>
      <c r="D86" s="133" t="s">
        <v>161</v>
      </c>
      <c r="E86" s="134" t="s">
        <v>1247</v>
      </c>
      <c r="F86" s="135" t="s">
        <v>1248</v>
      </c>
      <c r="G86" s="136" t="s">
        <v>316</v>
      </c>
      <c r="H86" s="137">
        <v>80</v>
      </c>
      <c r="I86" s="138"/>
      <c r="J86" s="139">
        <f t="shared" ref="J86:J95" si="0">ROUND(I86*H86,2)</f>
        <v>0</v>
      </c>
      <c r="K86" s="135" t="s">
        <v>888</v>
      </c>
      <c r="L86" s="33"/>
      <c r="M86" s="140" t="s">
        <v>3</v>
      </c>
      <c r="N86" s="141" t="s">
        <v>46</v>
      </c>
      <c r="P86" s="142">
        <f t="shared" ref="P86:P95" si="1">O86*H86</f>
        <v>0</v>
      </c>
      <c r="Q86" s="142">
        <v>0</v>
      </c>
      <c r="R86" s="142">
        <f t="shared" ref="R86:R95" si="2">Q86*H86</f>
        <v>0</v>
      </c>
      <c r="S86" s="142">
        <v>0</v>
      </c>
      <c r="T86" s="143">
        <f t="shared" ref="T86:T95" si="3">S86*H86</f>
        <v>0</v>
      </c>
      <c r="AR86" s="144" t="s">
        <v>238</v>
      </c>
      <c r="AT86" s="144" t="s">
        <v>161</v>
      </c>
      <c r="AU86" s="144" t="s">
        <v>83</v>
      </c>
      <c r="AY86" s="17" t="s">
        <v>157</v>
      </c>
      <c r="BE86" s="145">
        <f t="shared" ref="BE86:BE95" si="4">IF(N86="základní",J86,0)</f>
        <v>0</v>
      </c>
      <c r="BF86" s="145">
        <f t="shared" ref="BF86:BF95" si="5">IF(N86="snížená",J86,0)</f>
        <v>0</v>
      </c>
      <c r="BG86" s="145">
        <f t="shared" ref="BG86:BG95" si="6">IF(N86="zákl. přenesená",J86,0)</f>
        <v>0</v>
      </c>
      <c r="BH86" s="145">
        <f t="shared" ref="BH86:BH95" si="7">IF(N86="sníž. přenesená",J86,0)</f>
        <v>0</v>
      </c>
      <c r="BI86" s="145">
        <f t="shared" ref="BI86:BI95" si="8">IF(N86="nulová",J86,0)</f>
        <v>0</v>
      </c>
      <c r="BJ86" s="17" t="s">
        <v>83</v>
      </c>
      <c r="BK86" s="145">
        <f t="shared" ref="BK86:BK95" si="9">ROUND(I86*H86,2)</f>
        <v>0</v>
      </c>
      <c r="BL86" s="17" t="s">
        <v>238</v>
      </c>
      <c r="BM86" s="144" t="s">
        <v>85</v>
      </c>
    </row>
    <row r="87" spans="2:65" s="1" customFormat="1" ht="24.2" customHeight="1" x14ac:dyDescent="0.2">
      <c r="B87" s="132"/>
      <c r="C87" s="133" t="s">
        <v>85</v>
      </c>
      <c r="D87" s="133" t="s">
        <v>161</v>
      </c>
      <c r="E87" s="134" t="s">
        <v>1249</v>
      </c>
      <c r="F87" s="135" t="s">
        <v>1250</v>
      </c>
      <c r="G87" s="136" t="s">
        <v>201</v>
      </c>
      <c r="H87" s="137">
        <v>1</v>
      </c>
      <c r="I87" s="138"/>
      <c r="J87" s="139">
        <f t="shared" si="0"/>
        <v>0</v>
      </c>
      <c r="K87" s="135" t="s">
        <v>888</v>
      </c>
      <c r="L87" s="33"/>
      <c r="M87" s="140" t="s">
        <v>3</v>
      </c>
      <c r="N87" s="141" t="s">
        <v>46</v>
      </c>
      <c r="P87" s="142">
        <f t="shared" si="1"/>
        <v>0</v>
      </c>
      <c r="Q87" s="142">
        <v>0</v>
      </c>
      <c r="R87" s="142">
        <f t="shared" si="2"/>
        <v>0</v>
      </c>
      <c r="S87" s="142">
        <v>0</v>
      </c>
      <c r="T87" s="143">
        <f t="shared" si="3"/>
        <v>0</v>
      </c>
      <c r="AR87" s="144" t="s">
        <v>238</v>
      </c>
      <c r="AT87" s="144" t="s">
        <v>161</v>
      </c>
      <c r="AU87" s="144" t="s">
        <v>83</v>
      </c>
      <c r="AY87" s="17" t="s">
        <v>157</v>
      </c>
      <c r="BE87" s="145">
        <f t="shared" si="4"/>
        <v>0</v>
      </c>
      <c r="BF87" s="145">
        <f t="shared" si="5"/>
        <v>0</v>
      </c>
      <c r="BG87" s="145">
        <f t="shared" si="6"/>
        <v>0</v>
      </c>
      <c r="BH87" s="145">
        <f t="shared" si="7"/>
        <v>0</v>
      </c>
      <c r="BI87" s="145">
        <f t="shared" si="8"/>
        <v>0</v>
      </c>
      <c r="BJ87" s="17" t="s">
        <v>83</v>
      </c>
      <c r="BK87" s="145">
        <f t="shared" si="9"/>
        <v>0</v>
      </c>
      <c r="BL87" s="17" t="s">
        <v>238</v>
      </c>
      <c r="BM87" s="144" t="s">
        <v>160</v>
      </c>
    </row>
    <row r="88" spans="2:65" s="1" customFormat="1" ht="24.2" customHeight="1" x14ac:dyDescent="0.2">
      <c r="B88" s="132"/>
      <c r="C88" s="133" t="s">
        <v>537</v>
      </c>
      <c r="D88" s="133" t="s">
        <v>161</v>
      </c>
      <c r="E88" s="134" t="s">
        <v>1251</v>
      </c>
      <c r="F88" s="135" t="s">
        <v>1252</v>
      </c>
      <c r="G88" s="136" t="s">
        <v>201</v>
      </c>
      <c r="H88" s="137">
        <v>18</v>
      </c>
      <c r="I88" s="138"/>
      <c r="J88" s="139">
        <f t="shared" si="0"/>
        <v>0</v>
      </c>
      <c r="K88" s="135" t="s">
        <v>888</v>
      </c>
      <c r="L88" s="33"/>
      <c r="M88" s="140" t="s">
        <v>3</v>
      </c>
      <c r="N88" s="141" t="s">
        <v>46</v>
      </c>
      <c r="P88" s="142">
        <f t="shared" si="1"/>
        <v>0</v>
      </c>
      <c r="Q88" s="142">
        <v>0</v>
      </c>
      <c r="R88" s="142">
        <f t="shared" si="2"/>
        <v>0</v>
      </c>
      <c r="S88" s="142">
        <v>0</v>
      </c>
      <c r="T88" s="143">
        <f t="shared" si="3"/>
        <v>0</v>
      </c>
      <c r="AR88" s="144" t="s">
        <v>238</v>
      </c>
      <c r="AT88" s="144" t="s">
        <v>161</v>
      </c>
      <c r="AU88" s="144" t="s">
        <v>83</v>
      </c>
      <c r="AY88" s="17" t="s">
        <v>157</v>
      </c>
      <c r="BE88" s="145">
        <f t="shared" si="4"/>
        <v>0</v>
      </c>
      <c r="BF88" s="145">
        <f t="shared" si="5"/>
        <v>0</v>
      </c>
      <c r="BG88" s="145">
        <f t="shared" si="6"/>
        <v>0</v>
      </c>
      <c r="BH88" s="145">
        <f t="shared" si="7"/>
        <v>0</v>
      </c>
      <c r="BI88" s="145">
        <f t="shared" si="8"/>
        <v>0</v>
      </c>
      <c r="BJ88" s="17" t="s">
        <v>83</v>
      </c>
      <c r="BK88" s="145">
        <f t="shared" si="9"/>
        <v>0</v>
      </c>
      <c r="BL88" s="17" t="s">
        <v>238</v>
      </c>
      <c r="BM88" s="144" t="s">
        <v>158</v>
      </c>
    </row>
    <row r="89" spans="2:65" s="1" customFormat="1" ht="55.5" customHeight="1" x14ac:dyDescent="0.2">
      <c r="B89" s="132"/>
      <c r="C89" s="133" t="s">
        <v>160</v>
      </c>
      <c r="D89" s="133" t="s">
        <v>161</v>
      </c>
      <c r="E89" s="134" t="s">
        <v>1253</v>
      </c>
      <c r="F89" s="135" t="s">
        <v>1254</v>
      </c>
      <c r="G89" s="136" t="s">
        <v>201</v>
      </c>
      <c r="H89" s="137">
        <v>47</v>
      </c>
      <c r="I89" s="138"/>
      <c r="J89" s="139">
        <f t="shared" si="0"/>
        <v>0</v>
      </c>
      <c r="K89" s="135" t="s">
        <v>888</v>
      </c>
      <c r="L89" s="33"/>
      <c r="M89" s="140" t="s">
        <v>3</v>
      </c>
      <c r="N89" s="141" t="s">
        <v>46</v>
      </c>
      <c r="P89" s="142">
        <f t="shared" si="1"/>
        <v>0</v>
      </c>
      <c r="Q89" s="142">
        <v>0</v>
      </c>
      <c r="R89" s="142">
        <f t="shared" si="2"/>
        <v>0</v>
      </c>
      <c r="S89" s="142">
        <v>0</v>
      </c>
      <c r="T89" s="143">
        <f t="shared" si="3"/>
        <v>0</v>
      </c>
      <c r="AR89" s="144" t="s">
        <v>238</v>
      </c>
      <c r="AT89" s="144" t="s">
        <v>161</v>
      </c>
      <c r="AU89" s="144" t="s">
        <v>83</v>
      </c>
      <c r="AY89" s="17" t="s">
        <v>157</v>
      </c>
      <c r="BE89" s="145">
        <f t="shared" si="4"/>
        <v>0</v>
      </c>
      <c r="BF89" s="145">
        <f t="shared" si="5"/>
        <v>0</v>
      </c>
      <c r="BG89" s="145">
        <f t="shared" si="6"/>
        <v>0</v>
      </c>
      <c r="BH89" s="145">
        <f t="shared" si="7"/>
        <v>0</v>
      </c>
      <c r="BI89" s="145">
        <f t="shared" si="8"/>
        <v>0</v>
      </c>
      <c r="BJ89" s="17" t="s">
        <v>83</v>
      </c>
      <c r="BK89" s="145">
        <f t="shared" si="9"/>
        <v>0</v>
      </c>
      <c r="BL89" s="17" t="s">
        <v>238</v>
      </c>
      <c r="BM89" s="144" t="s">
        <v>193</v>
      </c>
    </row>
    <row r="90" spans="2:65" s="1" customFormat="1" ht="24.2" customHeight="1" x14ac:dyDescent="0.2">
      <c r="B90" s="132"/>
      <c r="C90" s="133" t="s">
        <v>177</v>
      </c>
      <c r="D90" s="133" t="s">
        <v>161</v>
      </c>
      <c r="E90" s="134" t="s">
        <v>1255</v>
      </c>
      <c r="F90" s="135" t="s">
        <v>1256</v>
      </c>
      <c r="G90" s="136" t="s">
        <v>201</v>
      </c>
      <c r="H90" s="137">
        <v>1</v>
      </c>
      <c r="I90" s="138"/>
      <c r="J90" s="139">
        <f t="shared" si="0"/>
        <v>0</v>
      </c>
      <c r="K90" s="135" t="s">
        <v>888</v>
      </c>
      <c r="L90" s="33"/>
      <c r="M90" s="140" t="s">
        <v>3</v>
      </c>
      <c r="N90" s="141" t="s">
        <v>46</v>
      </c>
      <c r="P90" s="142">
        <f t="shared" si="1"/>
        <v>0</v>
      </c>
      <c r="Q90" s="142">
        <v>0</v>
      </c>
      <c r="R90" s="142">
        <f t="shared" si="2"/>
        <v>0</v>
      </c>
      <c r="S90" s="142">
        <v>0</v>
      </c>
      <c r="T90" s="143">
        <f t="shared" si="3"/>
        <v>0</v>
      </c>
      <c r="AR90" s="144" t="s">
        <v>238</v>
      </c>
      <c r="AT90" s="144" t="s">
        <v>161</v>
      </c>
      <c r="AU90" s="144" t="s">
        <v>83</v>
      </c>
      <c r="AY90" s="17" t="s">
        <v>157</v>
      </c>
      <c r="BE90" s="145">
        <f t="shared" si="4"/>
        <v>0</v>
      </c>
      <c r="BF90" s="145">
        <f t="shared" si="5"/>
        <v>0</v>
      </c>
      <c r="BG90" s="145">
        <f t="shared" si="6"/>
        <v>0</v>
      </c>
      <c r="BH90" s="145">
        <f t="shared" si="7"/>
        <v>0</v>
      </c>
      <c r="BI90" s="145">
        <f t="shared" si="8"/>
        <v>0</v>
      </c>
      <c r="BJ90" s="17" t="s">
        <v>83</v>
      </c>
      <c r="BK90" s="145">
        <f t="shared" si="9"/>
        <v>0</v>
      </c>
      <c r="BL90" s="17" t="s">
        <v>238</v>
      </c>
      <c r="BM90" s="144" t="s">
        <v>204</v>
      </c>
    </row>
    <row r="91" spans="2:65" s="1" customFormat="1" ht="16.5" customHeight="1" x14ac:dyDescent="0.2">
      <c r="B91" s="132"/>
      <c r="C91" s="133" t="s">
        <v>158</v>
      </c>
      <c r="D91" s="133" t="s">
        <v>161</v>
      </c>
      <c r="E91" s="134" t="s">
        <v>1257</v>
      </c>
      <c r="F91" s="135" t="s">
        <v>1258</v>
      </c>
      <c r="G91" s="136" t="s">
        <v>201</v>
      </c>
      <c r="H91" s="137">
        <v>18</v>
      </c>
      <c r="I91" s="138"/>
      <c r="J91" s="139">
        <f t="shared" si="0"/>
        <v>0</v>
      </c>
      <c r="K91" s="135" t="s">
        <v>888</v>
      </c>
      <c r="L91" s="33"/>
      <c r="M91" s="140" t="s">
        <v>3</v>
      </c>
      <c r="N91" s="141" t="s">
        <v>46</v>
      </c>
      <c r="P91" s="142">
        <f t="shared" si="1"/>
        <v>0</v>
      </c>
      <c r="Q91" s="142">
        <v>0</v>
      </c>
      <c r="R91" s="142">
        <f t="shared" si="2"/>
        <v>0</v>
      </c>
      <c r="S91" s="142">
        <v>0</v>
      </c>
      <c r="T91" s="143">
        <f t="shared" si="3"/>
        <v>0</v>
      </c>
      <c r="AR91" s="144" t="s">
        <v>238</v>
      </c>
      <c r="AT91" s="144" t="s">
        <v>161</v>
      </c>
      <c r="AU91" s="144" t="s">
        <v>83</v>
      </c>
      <c r="AY91" s="17" t="s">
        <v>157</v>
      </c>
      <c r="BE91" s="145">
        <f t="shared" si="4"/>
        <v>0</v>
      </c>
      <c r="BF91" s="145">
        <f t="shared" si="5"/>
        <v>0</v>
      </c>
      <c r="BG91" s="145">
        <f t="shared" si="6"/>
        <v>0</v>
      </c>
      <c r="BH91" s="145">
        <f t="shared" si="7"/>
        <v>0</v>
      </c>
      <c r="BI91" s="145">
        <f t="shared" si="8"/>
        <v>0</v>
      </c>
      <c r="BJ91" s="17" t="s">
        <v>83</v>
      </c>
      <c r="BK91" s="145">
        <f t="shared" si="9"/>
        <v>0</v>
      </c>
      <c r="BL91" s="17" t="s">
        <v>238</v>
      </c>
      <c r="BM91" s="144" t="s">
        <v>215</v>
      </c>
    </row>
    <row r="92" spans="2:65" s="1" customFormat="1" ht="24.2" customHeight="1" x14ac:dyDescent="0.2">
      <c r="B92" s="132"/>
      <c r="C92" s="133" t="s">
        <v>187</v>
      </c>
      <c r="D92" s="133" t="s">
        <v>161</v>
      </c>
      <c r="E92" s="134" t="s">
        <v>1259</v>
      </c>
      <c r="F92" s="135" t="s">
        <v>1260</v>
      </c>
      <c r="G92" s="136" t="s">
        <v>201</v>
      </c>
      <c r="H92" s="137">
        <v>18</v>
      </c>
      <c r="I92" s="138"/>
      <c r="J92" s="139">
        <f t="shared" si="0"/>
        <v>0</v>
      </c>
      <c r="K92" s="135" t="s">
        <v>888</v>
      </c>
      <c r="L92" s="33"/>
      <c r="M92" s="140" t="s">
        <v>3</v>
      </c>
      <c r="N92" s="141" t="s">
        <v>46</v>
      </c>
      <c r="P92" s="142">
        <f t="shared" si="1"/>
        <v>0</v>
      </c>
      <c r="Q92" s="142">
        <v>0</v>
      </c>
      <c r="R92" s="142">
        <f t="shared" si="2"/>
        <v>0</v>
      </c>
      <c r="S92" s="142">
        <v>0</v>
      </c>
      <c r="T92" s="143">
        <f t="shared" si="3"/>
        <v>0</v>
      </c>
      <c r="AR92" s="144" t="s">
        <v>238</v>
      </c>
      <c r="AT92" s="144" t="s">
        <v>161</v>
      </c>
      <c r="AU92" s="144" t="s">
        <v>83</v>
      </c>
      <c r="AY92" s="17" t="s">
        <v>157</v>
      </c>
      <c r="BE92" s="145">
        <f t="shared" si="4"/>
        <v>0</v>
      </c>
      <c r="BF92" s="145">
        <f t="shared" si="5"/>
        <v>0</v>
      </c>
      <c r="BG92" s="145">
        <f t="shared" si="6"/>
        <v>0</v>
      </c>
      <c r="BH92" s="145">
        <f t="shared" si="7"/>
        <v>0</v>
      </c>
      <c r="BI92" s="145">
        <f t="shared" si="8"/>
        <v>0</v>
      </c>
      <c r="BJ92" s="17" t="s">
        <v>83</v>
      </c>
      <c r="BK92" s="145">
        <f t="shared" si="9"/>
        <v>0</v>
      </c>
      <c r="BL92" s="17" t="s">
        <v>238</v>
      </c>
      <c r="BM92" s="144" t="s">
        <v>227</v>
      </c>
    </row>
    <row r="93" spans="2:65" s="1" customFormat="1" ht="24.2" customHeight="1" x14ac:dyDescent="0.2">
      <c r="B93" s="132"/>
      <c r="C93" s="133" t="s">
        <v>193</v>
      </c>
      <c r="D93" s="133" t="s">
        <v>161</v>
      </c>
      <c r="E93" s="134" t="s">
        <v>1261</v>
      </c>
      <c r="F93" s="135" t="s">
        <v>1262</v>
      </c>
      <c r="G93" s="136" t="s">
        <v>201</v>
      </c>
      <c r="H93" s="137">
        <v>18</v>
      </c>
      <c r="I93" s="138"/>
      <c r="J93" s="139">
        <f t="shared" si="0"/>
        <v>0</v>
      </c>
      <c r="K93" s="135" t="s">
        <v>888</v>
      </c>
      <c r="L93" s="33"/>
      <c r="M93" s="140" t="s">
        <v>3</v>
      </c>
      <c r="N93" s="141" t="s">
        <v>46</v>
      </c>
      <c r="P93" s="142">
        <f t="shared" si="1"/>
        <v>0</v>
      </c>
      <c r="Q93" s="142">
        <v>0</v>
      </c>
      <c r="R93" s="142">
        <f t="shared" si="2"/>
        <v>0</v>
      </c>
      <c r="S93" s="142">
        <v>0</v>
      </c>
      <c r="T93" s="143">
        <f t="shared" si="3"/>
        <v>0</v>
      </c>
      <c r="AR93" s="144" t="s">
        <v>238</v>
      </c>
      <c r="AT93" s="144" t="s">
        <v>161</v>
      </c>
      <c r="AU93" s="144" t="s">
        <v>83</v>
      </c>
      <c r="AY93" s="17" t="s">
        <v>157</v>
      </c>
      <c r="BE93" s="145">
        <f t="shared" si="4"/>
        <v>0</v>
      </c>
      <c r="BF93" s="145">
        <f t="shared" si="5"/>
        <v>0</v>
      </c>
      <c r="BG93" s="145">
        <f t="shared" si="6"/>
        <v>0</v>
      </c>
      <c r="BH93" s="145">
        <f t="shared" si="7"/>
        <v>0</v>
      </c>
      <c r="BI93" s="145">
        <f t="shared" si="8"/>
        <v>0</v>
      </c>
      <c r="BJ93" s="17" t="s">
        <v>83</v>
      </c>
      <c r="BK93" s="145">
        <f t="shared" si="9"/>
        <v>0</v>
      </c>
      <c r="BL93" s="17" t="s">
        <v>238</v>
      </c>
      <c r="BM93" s="144" t="s">
        <v>238</v>
      </c>
    </row>
    <row r="94" spans="2:65" s="1" customFormat="1" ht="16.5" customHeight="1" x14ac:dyDescent="0.2">
      <c r="B94" s="132"/>
      <c r="C94" s="133" t="s">
        <v>198</v>
      </c>
      <c r="D94" s="133" t="s">
        <v>161</v>
      </c>
      <c r="E94" s="134" t="s">
        <v>1263</v>
      </c>
      <c r="F94" s="135" t="s">
        <v>1264</v>
      </c>
      <c r="G94" s="136" t="s">
        <v>201</v>
      </c>
      <c r="H94" s="137">
        <v>1</v>
      </c>
      <c r="I94" s="138"/>
      <c r="J94" s="139">
        <f t="shared" si="0"/>
        <v>0</v>
      </c>
      <c r="K94" s="135" t="s">
        <v>888</v>
      </c>
      <c r="L94" s="33"/>
      <c r="M94" s="140" t="s">
        <v>3</v>
      </c>
      <c r="N94" s="141" t="s">
        <v>46</v>
      </c>
      <c r="P94" s="142">
        <f t="shared" si="1"/>
        <v>0</v>
      </c>
      <c r="Q94" s="142">
        <v>0</v>
      </c>
      <c r="R94" s="142">
        <f t="shared" si="2"/>
        <v>0</v>
      </c>
      <c r="S94" s="142">
        <v>0</v>
      </c>
      <c r="T94" s="143">
        <f t="shared" si="3"/>
        <v>0</v>
      </c>
      <c r="AR94" s="144" t="s">
        <v>238</v>
      </c>
      <c r="AT94" s="144" t="s">
        <v>161</v>
      </c>
      <c r="AU94" s="144" t="s">
        <v>83</v>
      </c>
      <c r="AY94" s="17" t="s">
        <v>157</v>
      </c>
      <c r="BE94" s="145">
        <f t="shared" si="4"/>
        <v>0</v>
      </c>
      <c r="BF94" s="145">
        <f t="shared" si="5"/>
        <v>0</v>
      </c>
      <c r="BG94" s="145">
        <f t="shared" si="6"/>
        <v>0</v>
      </c>
      <c r="BH94" s="145">
        <f t="shared" si="7"/>
        <v>0</v>
      </c>
      <c r="BI94" s="145">
        <f t="shared" si="8"/>
        <v>0</v>
      </c>
      <c r="BJ94" s="17" t="s">
        <v>83</v>
      </c>
      <c r="BK94" s="145">
        <f t="shared" si="9"/>
        <v>0</v>
      </c>
      <c r="BL94" s="17" t="s">
        <v>238</v>
      </c>
      <c r="BM94" s="144" t="s">
        <v>248</v>
      </c>
    </row>
    <row r="95" spans="2:65" s="1" customFormat="1" ht="24.2" customHeight="1" x14ac:dyDescent="0.2">
      <c r="B95" s="132"/>
      <c r="C95" s="133" t="s">
        <v>204</v>
      </c>
      <c r="D95" s="133" t="s">
        <v>161</v>
      </c>
      <c r="E95" s="134" t="s">
        <v>1265</v>
      </c>
      <c r="F95" s="135" t="s">
        <v>1266</v>
      </c>
      <c r="G95" s="136" t="s">
        <v>316</v>
      </c>
      <c r="H95" s="137">
        <v>696</v>
      </c>
      <c r="I95" s="138"/>
      <c r="J95" s="139">
        <f t="shared" si="0"/>
        <v>0</v>
      </c>
      <c r="K95" s="135" t="s">
        <v>888</v>
      </c>
      <c r="L95" s="33"/>
      <c r="M95" s="140" t="s">
        <v>3</v>
      </c>
      <c r="N95" s="141" t="s">
        <v>46</v>
      </c>
      <c r="P95" s="142">
        <f t="shared" si="1"/>
        <v>0</v>
      </c>
      <c r="Q95" s="142">
        <v>0</v>
      </c>
      <c r="R95" s="142">
        <f t="shared" si="2"/>
        <v>0</v>
      </c>
      <c r="S95" s="142">
        <v>0</v>
      </c>
      <c r="T95" s="143">
        <f t="shared" si="3"/>
        <v>0</v>
      </c>
      <c r="AR95" s="144" t="s">
        <v>238</v>
      </c>
      <c r="AT95" s="144" t="s">
        <v>161</v>
      </c>
      <c r="AU95" s="144" t="s">
        <v>83</v>
      </c>
      <c r="AY95" s="17" t="s">
        <v>157</v>
      </c>
      <c r="BE95" s="145">
        <f t="shared" si="4"/>
        <v>0</v>
      </c>
      <c r="BF95" s="145">
        <f t="shared" si="5"/>
        <v>0</v>
      </c>
      <c r="BG95" s="145">
        <f t="shared" si="6"/>
        <v>0</v>
      </c>
      <c r="BH95" s="145">
        <f t="shared" si="7"/>
        <v>0</v>
      </c>
      <c r="BI95" s="145">
        <f t="shared" si="8"/>
        <v>0</v>
      </c>
      <c r="BJ95" s="17" t="s">
        <v>83</v>
      </c>
      <c r="BK95" s="145">
        <f t="shared" si="9"/>
        <v>0</v>
      </c>
      <c r="BL95" s="17" t="s">
        <v>238</v>
      </c>
      <c r="BM95" s="144" t="s">
        <v>259</v>
      </c>
    </row>
    <row r="96" spans="2:65" s="11" customFormat="1" ht="26.1" customHeight="1" x14ac:dyDescent="0.2">
      <c r="B96" s="120"/>
      <c r="D96" s="121" t="s">
        <v>74</v>
      </c>
      <c r="E96" s="122" t="s">
        <v>1267</v>
      </c>
      <c r="F96" s="122" t="s">
        <v>1268</v>
      </c>
      <c r="I96" s="123"/>
      <c r="J96" s="124">
        <f>BK96</f>
        <v>0</v>
      </c>
      <c r="L96" s="120"/>
      <c r="M96" s="125"/>
      <c r="P96" s="126">
        <f>SUM(P97:P114)</f>
        <v>0</v>
      </c>
      <c r="R96" s="126">
        <f>SUM(R97:R114)</f>
        <v>0</v>
      </c>
      <c r="T96" s="127">
        <f>SUM(T97:T114)</f>
        <v>0</v>
      </c>
      <c r="AR96" s="121" t="s">
        <v>83</v>
      </c>
      <c r="AT96" s="128" t="s">
        <v>74</v>
      </c>
      <c r="AU96" s="128" t="s">
        <v>75</v>
      </c>
      <c r="AY96" s="121" t="s">
        <v>157</v>
      </c>
      <c r="BK96" s="129">
        <f>SUM(BK97:BK114)</f>
        <v>0</v>
      </c>
    </row>
    <row r="97" spans="2:65" s="1" customFormat="1" ht="24.2" customHeight="1" x14ac:dyDescent="0.2">
      <c r="B97" s="132"/>
      <c r="C97" s="133" t="s">
        <v>209</v>
      </c>
      <c r="D97" s="133" t="s">
        <v>161</v>
      </c>
      <c r="E97" s="134" t="s">
        <v>1269</v>
      </c>
      <c r="F97" s="135" t="s">
        <v>1270</v>
      </c>
      <c r="G97" s="136" t="s">
        <v>316</v>
      </c>
      <c r="H97" s="137">
        <v>17</v>
      </c>
      <c r="I97" s="138"/>
      <c r="J97" s="139">
        <f>ROUND(I97*H97,2)</f>
        <v>0</v>
      </c>
      <c r="K97" s="135" t="s">
        <v>888</v>
      </c>
      <c r="L97" s="33"/>
      <c r="M97" s="140" t="s">
        <v>3</v>
      </c>
      <c r="N97" s="141" t="s">
        <v>46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160</v>
      </c>
      <c r="AT97" s="144" t="s">
        <v>161</v>
      </c>
      <c r="AU97" s="144" t="s">
        <v>83</v>
      </c>
      <c r="AY97" s="17" t="s">
        <v>157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7" t="s">
        <v>83</v>
      </c>
      <c r="BK97" s="145">
        <f>ROUND(I97*H97,2)</f>
        <v>0</v>
      </c>
      <c r="BL97" s="17" t="s">
        <v>160</v>
      </c>
      <c r="BM97" s="144" t="s">
        <v>272</v>
      </c>
    </row>
    <row r="98" spans="2:65" s="13" customFormat="1" x14ac:dyDescent="0.2">
      <c r="B98" s="157"/>
      <c r="D98" s="151" t="s">
        <v>169</v>
      </c>
      <c r="E98" s="158" t="s">
        <v>3</v>
      </c>
      <c r="F98" s="159" t="s">
        <v>1271</v>
      </c>
      <c r="H98" s="160">
        <v>17</v>
      </c>
      <c r="I98" s="161"/>
      <c r="L98" s="157"/>
      <c r="M98" s="162"/>
      <c r="T98" s="163"/>
      <c r="AT98" s="158" t="s">
        <v>169</v>
      </c>
      <c r="AU98" s="158" t="s">
        <v>83</v>
      </c>
      <c r="AV98" s="13" t="s">
        <v>85</v>
      </c>
      <c r="AW98" s="13" t="s">
        <v>36</v>
      </c>
      <c r="AX98" s="13" t="s">
        <v>75</v>
      </c>
      <c r="AY98" s="158" t="s">
        <v>157</v>
      </c>
    </row>
    <row r="99" spans="2:65" s="14" customFormat="1" x14ac:dyDescent="0.2">
      <c r="B99" s="164"/>
      <c r="D99" s="151" t="s">
        <v>169</v>
      </c>
      <c r="E99" s="165" t="s">
        <v>3</v>
      </c>
      <c r="F99" s="166" t="s">
        <v>176</v>
      </c>
      <c r="H99" s="167">
        <v>17</v>
      </c>
      <c r="I99" s="168"/>
      <c r="L99" s="164"/>
      <c r="M99" s="169"/>
      <c r="T99" s="170"/>
      <c r="AT99" s="165" t="s">
        <v>169</v>
      </c>
      <c r="AU99" s="165" t="s">
        <v>83</v>
      </c>
      <c r="AV99" s="14" t="s">
        <v>160</v>
      </c>
      <c r="AW99" s="14" t="s">
        <v>36</v>
      </c>
      <c r="AX99" s="14" t="s">
        <v>83</v>
      </c>
      <c r="AY99" s="165" t="s">
        <v>157</v>
      </c>
    </row>
    <row r="100" spans="2:65" s="1" customFormat="1" ht="24.2" customHeight="1" x14ac:dyDescent="0.2">
      <c r="B100" s="132"/>
      <c r="C100" s="133" t="s">
        <v>215</v>
      </c>
      <c r="D100" s="133" t="s">
        <v>161</v>
      </c>
      <c r="E100" s="134" t="s">
        <v>1272</v>
      </c>
      <c r="F100" s="135" t="s">
        <v>1273</v>
      </c>
      <c r="G100" s="136" t="s">
        <v>316</v>
      </c>
      <c r="H100" s="137">
        <v>49</v>
      </c>
      <c r="I100" s="138"/>
      <c r="J100" s="139">
        <f t="shared" ref="J100:J114" si="10">ROUND(I100*H100,2)</f>
        <v>0</v>
      </c>
      <c r="K100" s="135" t="s">
        <v>888</v>
      </c>
      <c r="L100" s="33"/>
      <c r="M100" s="140" t="s">
        <v>3</v>
      </c>
      <c r="N100" s="141" t="s">
        <v>46</v>
      </c>
      <c r="P100" s="142">
        <f t="shared" ref="P100:P114" si="11">O100*H100</f>
        <v>0</v>
      </c>
      <c r="Q100" s="142">
        <v>0</v>
      </c>
      <c r="R100" s="142">
        <f t="shared" ref="R100:R114" si="12">Q100*H100</f>
        <v>0</v>
      </c>
      <c r="S100" s="142">
        <v>0</v>
      </c>
      <c r="T100" s="143">
        <f t="shared" ref="T100:T114" si="13">S100*H100</f>
        <v>0</v>
      </c>
      <c r="AR100" s="144" t="s">
        <v>160</v>
      </c>
      <c r="AT100" s="144" t="s">
        <v>161</v>
      </c>
      <c r="AU100" s="144" t="s">
        <v>83</v>
      </c>
      <c r="AY100" s="17" t="s">
        <v>157</v>
      </c>
      <c r="BE100" s="145">
        <f t="shared" ref="BE100:BE114" si="14">IF(N100="základní",J100,0)</f>
        <v>0</v>
      </c>
      <c r="BF100" s="145">
        <f t="shared" ref="BF100:BF114" si="15">IF(N100="snížená",J100,0)</f>
        <v>0</v>
      </c>
      <c r="BG100" s="145">
        <f t="shared" ref="BG100:BG114" si="16">IF(N100="zákl. přenesená",J100,0)</f>
        <v>0</v>
      </c>
      <c r="BH100" s="145">
        <f t="shared" ref="BH100:BH114" si="17">IF(N100="sníž. přenesená",J100,0)</f>
        <v>0</v>
      </c>
      <c r="BI100" s="145">
        <f t="shared" ref="BI100:BI114" si="18">IF(N100="nulová",J100,0)</f>
        <v>0</v>
      </c>
      <c r="BJ100" s="17" t="s">
        <v>83</v>
      </c>
      <c r="BK100" s="145">
        <f t="shared" ref="BK100:BK114" si="19">ROUND(I100*H100,2)</f>
        <v>0</v>
      </c>
      <c r="BL100" s="17" t="s">
        <v>160</v>
      </c>
      <c r="BM100" s="144" t="s">
        <v>285</v>
      </c>
    </row>
    <row r="101" spans="2:65" s="1" customFormat="1" ht="24.2" customHeight="1" x14ac:dyDescent="0.2">
      <c r="B101" s="132"/>
      <c r="C101" s="133" t="s">
        <v>220</v>
      </c>
      <c r="D101" s="133" t="s">
        <v>161</v>
      </c>
      <c r="E101" s="134" t="s">
        <v>1274</v>
      </c>
      <c r="F101" s="135" t="s">
        <v>1275</v>
      </c>
      <c r="G101" s="136" t="s">
        <v>316</v>
      </c>
      <c r="H101" s="137">
        <v>36</v>
      </c>
      <c r="I101" s="138"/>
      <c r="J101" s="139">
        <f t="shared" si="10"/>
        <v>0</v>
      </c>
      <c r="K101" s="135" t="s">
        <v>888</v>
      </c>
      <c r="L101" s="33"/>
      <c r="M101" s="140" t="s">
        <v>3</v>
      </c>
      <c r="N101" s="141" t="s">
        <v>46</v>
      </c>
      <c r="P101" s="142">
        <f t="shared" si="11"/>
        <v>0</v>
      </c>
      <c r="Q101" s="142">
        <v>0</v>
      </c>
      <c r="R101" s="142">
        <f t="shared" si="12"/>
        <v>0</v>
      </c>
      <c r="S101" s="142">
        <v>0</v>
      </c>
      <c r="T101" s="143">
        <f t="shared" si="13"/>
        <v>0</v>
      </c>
      <c r="AR101" s="144" t="s">
        <v>160</v>
      </c>
      <c r="AT101" s="144" t="s">
        <v>161</v>
      </c>
      <c r="AU101" s="144" t="s">
        <v>83</v>
      </c>
      <c r="AY101" s="17" t="s">
        <v>157</v>
      </c>
      <c r="BE101" s="145">
        <f t="shared" si="14"/>
        <v>0</v>
      </c>
      <c r="BF101" s="145">
        <f t="shared" si="15"/>
        <v>0</v>
      </c>
      <c r="BG101" s="145">
        <f t="shared" si="16"/>
        <v>0</v>
      </c>
      <c r="BH101" s="145">
        <f t="shared" si="17"/>
        <v>0</v>
      </c>
      <c r="BI101" s="145">
        <f t="shared" si="18"/>
        <v>0</v>
      </c>
      <c r="BJ101" s="17" t="s">
        <v>83</v>
      </c>
      <c r="BK101" s="145">
        <f t="shared" si="19"/>
        <v>0</v>
      </c>
      <c r="BL101" s="17" t="s">
        <v>160</v>
      </c>
      <c r="BM101" s="144" t="s">
        <v>299</v>
      </c>
    </row>
    <row r="102" spans="2:65" s="1" customFormat="1" ht="24.2" customHeight="1" x14ac:dyDescent="0.2">
      <c r="B102" s="132"/>
      <c r="C102" s="133" t="s">
        <v>227</v>
      </c>
      <c r="D102" s="133" t="s">
        <v>161</v>
      </c>
      <c r="E102" s="134" t="s">
        <v>1276</v>
      </c>
      <c r="F102" s="135" t="s">
        <v>1277</v>
      </c>
      <c r="G102" s="136" t="s">
        <v>316</v>
      </c>
      <c r="H102" s="137">
        <v>34</v>
      </c>
      <c r="I102" s="138"/>
      <c r="J102" s="139">
        <f t="shared" si="10"/>
        <v>0</v>
      </c>
      <c r="K102" s="135" t="s">
        <v>888</v>
      </c>
      <c r="L102" s="33"/>
      <c r="M102" s="140" t="s">
        <v>3</v>
      </c>
      <c r="N102" s="141" t="s">
        <v>46</v>
      </c>
      <c r="P102" s="142">
        <f t="shared" si="11"/>
        <v>0</v>
      </c>
      <c r="Q102" s="142">
        <v>0</v>
      </c>
      <c r="R102" s="142">
        <f t="shared" si="12"/>
        <v>0</v>
      </c>
      <c r="S102" s="142">
        <v>0</v>
      </c>
      <c r="T102" s="143">
        <f t="shared" si="13"/>
        <v>0</v>
      </c>
      <c r="AR102" s="144" t="s">
        <v>160</v>
      </c>
      <c r="AT102" s="144" t="s">
        <v>161</v>
      </c>
      <c r="AU102" s="144" t="s">
        <v>83</v>
      </c>
      <c r="AY102" s="17" t="s">
        <v>157</v>
      </c>
      <c r="BE102" s="145">
        <f t="shared" si="14"/>
        <v>0</v>
      </c>
      <c r="BF102" s="145">
        <f t="shared" si="15"/>
        <v>0</v>
      </c>
      <c r="BG102" s="145">
        <f t="shared" si="16"/>
        <v>0</v>
      </c>
      <c r="BH102" s="145">
        <f t="shared" si="17"/>
        <v>0</v>
      </c>
      <c r="BI102" s="145">
        <f t="shared" si="18"/>
        <v>0</v>
      </c>
      <c r="BJ102" s="17" t="s">
        <v>83</v>
      </c>
      <c r="BK102" s="145">
        <f t="shared" si="19"/>
        <v>0</v>
      </c>
      <c r="BL102" s="17" t="s">
        <v>160</v>
      </c>
      <c r="BM102" s="144" t="s">
        <v>313</v>
      </c>
    </row>
    <row r="103" spans="2:65" s="1" customFormat="1" ht="33" customHeight="1" x14ac:dyDescent="0.2">
      <c r="B103" s="132"/>
      <c r="C103" s="133" t="s">
        <v>9</v>
      </c>
      <c r="D103" s="133" t="s">
        <v>161</v>
      </c>
      <c r="E103" s="134" t="s">
        <v>1278</v>
      </c>
      <c r="F103" s="135" t="s">
        <v>1279</v>
      </c>
      <c r="G103" s="136" t="s">
        <v>316</v>
      </c>
      <c r="H103" s="137">
        <v>1</v>
      </c>
      <c r="I103" s="138"/>
      <c r="J103" s="139">
        <f t="shared" si="10"/>
        <v>0</v>
      </c>
      <c r="K103" s="135" t="s">
        <v>888</v>
      </c>
      <c r="L103" s="33"/>
      <c r="M103" s="140" t="s">
        <v>3</v>
      </c>
      <c r="N103" s="141" t="s">
        <v>46</v>
      </c>
      <c r="P103" s="142">
        <f t="shared" si="11"/>
        <v>0</v>
      </c>
      <c r="Q103" s="142">
        <v>0</v>
      </c>
      <c r="R103" s="142">
        <f t="shared" si="12"/>
        <v>0</v>
      </c>
      <c r="S103" s="142">
        <v>0</v>
      </c>
      <c r="T103" s="143">
        <f t="shared" si="13"/>
        <v>0</v>
      </c>
      <c r="AR103" s="144" t="s">
        <v>160</v>
      </c>
      <c r="AT103" s="144" t="s">
        <v>161</v>
      </c>
      <c r="AU103" s="144" t="s">
        <v>83</v>
      </c>
      <c r="AY103" s="17" t="s">
        <v>157</v>
      </c>
      <c r="BE103" s="145">
        <f t="shared" si="14"/>
        <v>0</v>
      </c>
      <c r="BF103" s="145">
        <f t="shared" si="15"/>
        <v>0</v>
      </c>
      <c r="BG103" s="145">
        <f t="shared" si="16"/>
        <v>0</v>
      </c>
      <c r="BH103" s="145">
        <f t="shared" si="17"/>
        <v>0</v>
      </c>
      <c r="BI103" s="145">
        <f t="shared" si="18"/>
        <v>0</v>
      </c>
      <c r="BJ103" s="17" t="s">
        <v>83</v>
      </c>
      <c r="BK103" s="145">
        <f t="shared" si="19"/>
        <v>0</v>
      </c>
      <c r="BL103" s="17" t="s">
        <v>160</v>
      </c>
      <c r="BM103" s="144" t="s">
        <v>328</v>
      </c>
    </row>
    <row r="104" spans="2:65" s="1" customFormat="1" ht="33" customHeight="1" x14ac:dyDescent="0.2">
      <c r="B104" s="132"/>
      <c r="C104" s="133" t="s">
        <v>238</v>
      </c>
      <c r="D104" s="133" t="s">
        <v>161</v>
      </c>
      <c r="E104" s="134" t="s">
        <v>1280</v>
      </c>
      <c r="F104" s="135" t="s">
        <v>1281</v>
      </c>
      <c r="G104" s="136" t="s">
        <v>316</v>
      </c>
      <c r="H104" s="137">
        <v>135</v>
      </c>
      <c r="I104" s="138"/>
      <c r="J104" s="139">
        <f t="shared" si="10"/>
        <v>0</v>
      </c>
      <c r="K104" s="135" t="s">
        <v>888</v>
      </c>
      <c r="L104" s="33"/>
      <c r="M104" s="140" t="s">
        <v>3</v>
      </c>
      <c r="N104" s="141" t="s">
        <v>46</v>
      </c>
      <c r="P104" s="142">
        <f t="shared" si="11"/>
        <v>0</v>
      </c>
      <c r="Q104" s="142">
        <v>0</v>
      </c>
      <c r="R104" s="142">
        <f t="shared" si="12"/>
        <v>0</v>
      </c>
      <c r="S104" s="142">
        <v>0</v>
      </c>
      <c r="T104" s="143">
        <f t="shared" si="13"/>
        <v>0</v>
      </c>
      <c r="AR104" s="144" t="s">
        <v>160</v>
      </c>
      <c r="AT104" s="144" t="s">
        <v>161</v>
      </c>
      <c r="AU104" s="144" t="s">
        <v>83</v>
      </c>
      <c r="AY104" s="17" t="s">
        <v>157</v>
      </c>
      <c r="BE104" s="145">
        <f t="shared" si="14"/>
        <v>0</v>
      </c>
      <c r="BF104" s="145">
        <f t="shared" si="15"/>
        <v>0</v>
      </c>
      <c r="BG104" s="145">
        <f t="shared" si="16"/>
        <v>0</v>
      </c>
      <c r="BH104" s="145">
        <f t="shared" si="17"/>
        <v>0</v>
      </c>
      <c r="BI104" s="145">
        <f t="shared" si="18"/>
        <v>0</v>
      </c>
      <c r="BJ104" s="17" t="s">
        <v>83</v>
      </c>
      <c r="BK104" s="145">
        <f t="shared" si="19"/>
        <v>0</v>
      </c>
      <c r="BL104" s="17" t="s">
        <v>160</v>
      </c>
      <c r="BM104" s="144" t="s">
        <v>339</v>
      </c>
    </row>
    <row r="105" spans="2:65" s="1" customFormat="1" ht="24.2" customHeight="1" x14ac:dyDescent="0.2">
      <c r="B105" s="132"/>
      <c r="C105" s="133" t="s">
        <v>243</v>
      </c>
      <c r="D105" s="133" t="s">
        <v>161</v>
      </c>
      <c r="E105" s="134" t="s">
        <v>1282</v>
      </c>
      <c r="F105" s="135" t="s">
        <v>1283</v>
      </c>
      <c r="G105" s="136" t="s">
        <v>201</v>
      </c>
      <c r="H105" s="137">
        <v>1</v>
      </c>
      <c r="I105" s="138"/>
      <c r="J105" s="139">
        <f t="shared" si="10"/>
        <v>0</v>
      </c>
      <c r="K105" s="135" t="s">
        <v>888</v>
      </c>
      <c r="L105" s="33"/>
      <c r="M105" s="140" t="s">
        <v>3</v>
      </c>
      <c r="N105" s="141" t="s">
        <v>46</v>
      </c>
      <c r="P105" s="142">
        <f t="shared" si="11"/>
        <v>0</v>
      </c>
      <c r="Q105" s="142">
        <v>0</v>
      </c>
      <c r="R105" s="142">
        <f t="shared" si="12"/>
        <v>0</v>
      </c>
      <c r="S105" s="142">
        <v>0</v>
      </c>
      <c r="T105" s="143">
        <f t="shared" si="13"/>
        <v>0</v>
      </c>
      <c r="AR105" s="144" t="s">
        <v>160</v>
      </c>
      <c r="AT105" s="144" t="s">
        <v>161</v>
      </c>
      <c r="AU105" s="144" t="s">
        <v>83</v>
      </c>
      <c r="AY105" s="17" t="s">
        <v>157</v>
      </c>
      <c r="BE105" s="145">
        <f t="shared" si="14"/>
        <v>0</v>
      </c>
      <c r="BF105" s="145">
        <f t="shared" si="15"/>
        <v>0</v>
      </c>
      <c r="BG105" s="145">
        <f t="shared" si="16"/>
        <v>0</v>
      </c>
      <c r="BH105" s="145">
        <f t="shared" si="17"/>
        <v>0</v>
      </c>
      <c r="BI105" s="145">
        <f t="shared" si="18"/>
        <v>0</v>
      </c>
      <c r="BJ105" s="17" t="s">
        <v>83</v>
      </c>
      <c r="BK105" s="145">
        <f t="shared" si="19"/>
        <v>0</v>
      </c>
      <c r="BL105" s="17" t="s">
        <v>160</v>
      </c>
      <c r="BM105" s="144" t="s">
        <v>356</v>
      </c>
    </row>
    <row r="106" spans="2:65" s="1" customFormat="1" ht="16.5" customHeight="1" x14ac:dyDescent="0.2">
      <c r="B106" s="132"/>
      <c r="C106" s="133" t="s">
        <v>248</v>
      </c>
      <c r="D106" s="133" t="s">
        <v>161</v>
      </c>
      <c r="E106" s="134" t="s">
        <v>1284</v>
      </c>
      <c r="F106" s="135" t="s">
        <v>1285</v>
      </c>
      <c r="G106" s="136" t="s">
        <v>1286</v>
      </c>
      <c r="H106" s="137">
        <v>225</v>
      </c>
      <c r="I106" s="138"/>
      <c r="J106" s="139">
        <f t="shared" si="10"/>
        <v>0</v>
      </c>
      <c r="K106" s="135" t="s">
        <v>888</v>
      </c>
      <c r="L106" s="33"/>
      <c r="M106" s="140" t="s">
        <v>3</v>
      </c>
      <c r="N106" s="141" t="s">
        <v>46</v>
      </c>
      <c r="P106" s="142">
        <f t="shared" si="11"/>
        <v>0</v>
      </c>
      <c r="Q106" s="142">
        <v>0</v>
      </c>
      <c r="R106" s="142">
        <f t="shared" si="12"/>
        <v>0</v>
      </c>
      <c r="S106" s="142">
        <v>0</v>
      </c>
      <c r="T106" s="143">
        <f t="shared" si="13"/>
        <v>0</v>
      </c>
      <c r="AR106" s="144" t="s">
        <v>160</v>
      </c>
      <c r="AT106" s="144" t="s">
        <v>161</v>
      </c>
      <c r="AU106" s="144" t="s">
        <v>83</v>
      </c>
      <c r="AY106" s="17" t="s">
        <v>157</v>
      </c>
      <c r="BE106" s="145">
        <f t="shared" si="14"/>
        <v>0</v>
      </c>
      <c r="BF106" s="145">
        <f t="shared" si="15"/>
        <v>0</v>
      </c>
      <c r="BG106" s="145">
        <f t="shared" si="16"/>
        <v>0</v>
      </c>
      <c r="BH106" s="145">
        <f t="shared" si="17"/>
        <v>0</v>
      </c>
      <c r="BI106" s="145">
        <f t="shared" si="18"/>
        <v>0</v>
      </c>
      <c r="BJ106" s="17" t="s">
        <v>83</v>
      </c>
      <c r="BK106" s="145">
        <f t="shared" si="19"/>
        <v>0</v>
      </c>
      <c r="BL106" s="17" t="s">
        <v>160</v>
      </c>
      <c r="BM106" s="144" t="s">
        <v>370</v>
      </c>
    </row>
    <row r="107" spans="2:65" s="1" customFormat="1" ht="24.2" customHeight="1" x14ac:dyDescent="0.2">
      <c r="B107" s="132"/>
      <c r="C107" s="133" t="s">
        <v>252</v>
      </c>
      <c r="D107" s="133" t="s">
        <v>161</v>
      </c>
      <c r="E107" s="134" t="s">
        <v>1287</v>
      </c>
      <c r="F107" s="135" t="s">
        <v>1288</v>
      </c>
      <c r="G107" s="136" t="s">
        <v>201</v>
      </c>
      <c r="H107" s="137">
        <v>1</v>
      </c>
      <c r="I107" s="138"/>
      <c r="J107" s="139">
        <f t="shared" si="10"/>
        <v>0</v>
      </c>
      <c r="K107" s="135" t="s">
        <v>888</v>
      </c>
      <c r="L107" s="33"/>
      <c r="M107" s="140" t="s">
        <v>3</v>
      </c>
      <c r="N107" s="141" t="s">
        <v>46</v>
      </c>
      <c r="P107" s="142">
        <f t="shared" si="11"/>
        <v>0</v>
      </c>
      <c r="Q107" s="142">
        <v>0</v>
      </c>
      <c r="R107" s="142">
        <f t="shared" si="12"/>
        <v>0</v>
      </c>
      <c r="S107" s="142">
        <v>0</v>
      </c>
      <c r="T107" s="143">
        <f t="shared" si="13"/>
        <v>0</v>
      </c>
      <c r="AR107" s="144" t="s">
        <v>160</v>
      </c>
      <c r="AT107" s="144" t="s">
        <v>161</v>
      </c>
      <c r="AU107" s="144" t="s">
        <v>83</v>
      </c>
      <c r="AY107" s="17" t="s">
        <v>157</v>
      </c>
      <c r="BE107" s="145">
        <f t="shared" si="14"/>
        <v>0</v>
      </c>
      <c r="BF107" s="145">
        <f t="shared" si="15"/>
        <v>0</v>
      </c>
      <c r="BG107" s="145">
        <f t="shared" si="16"/>
        <v>0</v>
      </c>
      <c r="BH107" s="145">
        <f t="shared" si="17"/>
        <v>0</v>
      </c>
      <c r="BI107" s="145">
        <f t="shared" si="18"/>
        <v>0</v>
      </c>
      <c r="BJ107" s="17" t="s">
        <v>83</v>
      </c>
      <c r="BK107" s="145">
        <f t="shared" si="19"/>
        <v>0</v>
      </c>
      <c r="BL107" s="17" t="s">
        <v>160</v>
      </c>
      <c r="BM107" s="144" t="s">
        <v>380</v>
      </c>
    </row>
    <row r="108" spans="2:65" s="1" customFormat="1" ht="33" customHeight="1" x14ac:dyDescent="0.2">
      <c r="B108" s="132"/>
      <c r="C108" s="133" t="s">
        <v>259</v>
      </c>
      <c r="D108" s="133" t="s">
        <v>161</v>
      </c>
      <c r="E108" s="134" t="s">
        <v>1289</v>
      </c>
      <c r="F108" s="135" t="s">
        <v>1290</v>
      </c>
      <c r="G108" s="136" t="s">
        <v>1291</v>
      </c>
      <c r="H108" s="137">
        <v>1</v>
      </c>
      <c r="I108" s="138"/>
      <c r="J108" s="139">
        <f t="shared" si="10"/>
        <v>0</v>
      </c>
      <c r="K108" s="135" t="s">
        <v>888</v>
      </c>
      <c r="L108" s="33"/>
      <c r="M108" s="140" t="s">
        <v>3</v>
      </c>
      <c r="N108" s="141" t="s">
        <v>46</v>
      </c>
      <c r="P108" s="142">
        <f t="shared" si="11"/>
        <v>0</v>
      </c>
      <c r="Q108" s="142">
        <v>0</v>
      </c>
      <c r="R108" s="142">
        <f t="shared" si="12"/>
        <v>0</v>
      </c>
      <c r="S108" s="142">
        <v>0</v>
      </c>
      <c r="T108" s="143">
        <f t="shared" si="13"/>
        <v>0</v>
      </c>
      <c r="AR108" s="144" t="s">
        <v>160</v>
      </c>
      <c r="AT108" s="144" t="s">
        <v>161</v>
      </c>
      <c r="AU108" s="144" t="s">
        <v>83</v>
      </c>
      <c r="AY108" s="17" t="s">
        <v>157</v>
      </c>
      <c r="BE108" s="145">
        <f t="shared" si="14"/>
        <v>0</v>
      </c>
      <c r="BF108" s="145">
        <f t="shared" si="15"/>
        <v>0</v>
      </c>
      <c r="BG108" s="145">
        <f t="shared" si="16"/>
        <v>0</v>
      </c>
      <c r="BH108" s="145">
        <f t="shared" si="17"/>
        <v>0</v>
      </c>
      <c r="BI108" s="145">
        <f t="shared" si="18"/>
        <v>0</v>
      </c>
      <c r="BJ108" s="17" t="s">
        <v>83</v>
      </c>
      <c r="BK108" s="145">
        <f t="shared" si="19"/>
        <v>0</v>
      </c>
      <c r="BL108" s="17" t="s">
        <v>160</v>
      </c>
      <c r="BM108" s="144" t="s">
        <v>392</v>
      </c>
    </row>
    <row r="109" spans="2:65" s="1" customFormat="1" ht="37.700000000000003" customHeight="1" x14ac:dyDescent="0.2">
      <c r="B109" s="132"/>
      <c r="C109" s="133" t="s">
        <v>8</v>
      </c>
      <c r="D109" s="133" t="s">
        <v>161</v>
      </c>
      <c r="E109" s="134" t="s">
        <v>1292</v>
      </c>
      <c r="F109" s="135" t="s">
        <v>1293</v>
      </c>
      <c r="G109" s="136" t="s">
        <v>1291</v>
      </c>
      <c r="H109" s="137">
        <v>8</v>
      </c>
      <c r="I109" s="138"/>
      <c r="J109" s="139">
        <f t="shared" si="10"/>
        <v>0</v>
      </c>
      <c r="K109" s="135" t="s">
        <v>888</v>
      </c>
      <c r="L109" s="33"/>
      <c r="M109" s="140" t="s">
        <v>3</v>
      </c>
      <c r="N109" s="141" t="s">
        <v>46</v>
      </c>
      <c r="P109" s="142">
        <f t="shared" si="11"/>
        <v>0</v>
      </c>
      <c r="Q109" s="142">
        <v>0</v>
      </c>
      <c r="R109" s="142">
        <f t="shared" si="12"/>
        <v>0</v>
      </c>
      <c r="S109" s="142">
        <v>0</v>
      </c>
      <c r="T109" s="143">
        <f t="shared" si="13"/>
        <v>0</v>
      </c>
      <c r="AR109" s="144" t="s">
        <v>160</v>
      </c>
      <c r="AT109" s="144" t="s">
        <v>161</v>
      </c>
      <c r="AU109" s="144" t="s">
        <v>83</v>
      </c>
      <c r="AY109" s="17" t="s">
        <v>157</v>
      </c>
      <c r="BE109" s="145">
        <f t="shared" si="14"/>
        <v>0</v>
      </c>
      <c r="BF109" s="145">
        <f t="shared" si="15"/>
        <v>0</v>
      </c>
      <c r="BG109" s="145">
        <f t="shared" si="16"/>
        <v>0</v>
      </c>
      <c r="BH109" s="145">
        <f t="shared" si="17"/>
        <v>0</v>
      </c>
      <c r="BI109" s="145">
        <f t="shared" si="18"/>
        <v>0</v>
      </c>
      <c r="BJ109" s="17" t="s">
        <v>83</v>
      </c>
      <c r="BK109" s="145">
        <f t="shared" si="19"/>
        <v>0</v>
      </c>
      <c r="BL109" s="17" t="s">
        <v>160</v>
      </c>
      <c r="BM109" s="144" t="s">
        <v>403</v>
      </c>
    </row>
    <row r="110" spans="2:65" s="1" customFormat="1" ht="24.2" customHeight="1" x14ac:dyDescent="0.2">
      <c r="B110" s="132"/>
      <c r="C110" s="133" t="s">
        <v>272</v>
      </c>
      <c r="D110" s="133" t="s">
        <v>161</v>
      </c>
      <c r="E110" s="134" t="s">
        <v>1294</v>
      </c>
      <c r="F110" s="135" t="s">
        <v>1295</v>
      </c>
      <c r="G110" s="136" t="s">
        <v>1291</v>
      </c>
      <c r="H110" s="137">
        <v>8</v>
      </c>
      <c r="I110" s="138"/>
      <c r="J110" s="139">
        <f t="shared" si="10"/>
        <v>0</v>
      </c>
      <c r="K110" s="135" t="s">
        <v>888</v>
      </c>
      <c r="L110" s="33"/>
      <c r="M110" s="140" t="s">
        <v>3</v>
      </c>
      <c r="N110" s="141" t="s">
        <v>46</v>
      </c>
      <c r="P110" s="142">
        <f t="shared" si="11"/>
        <v>0</v>
      </c>
      <c r="Q110" s="142">
        <v>0</v>
      </c>
      <c r="R110" s="142">
        <f t="shared" si="12"/>
        <v>0</v>
      </c>
      <c r="S110" s="142">
        <v>0</v>
      </c>
      <c r="T110" s="143">
        <f t="shared" si="13"/>
        <v>0</v>
      </c>
      <c r="AR110" s="144" t="s">
        <v>160</v>
      </c>
      <c r="AT110" s="144" t="s">
        <v>161</v>
      </c>
      <c r="AU110" s="144" t="s">
        <v>83</v>
      </c>
      <c r="AY110" s="17" t="s">
        <v>157</v>
      </c>
      <c r="BE110" s="145">
        <f t="shared" si="14"/>
        <v>0</v>
      </c>
      <c r="BF110" s="145">
        <f t="shared" si="15"/>
        <v>0</v>
      </c>
      <c r="BG110" s="145">
        <f t="shared" si="16"/>
        <v>0</v>
      </c>
      <c r="BH110" s="145">
        <f t="shared" si="17"/>
        <v>0</v>
      </c>
      <c r="BI110" s="145">
        <f t="shared" si="18"/>
        <v>0</v>
      </c>
      <c r="BJ110" s="17" t="s">
        <v>83</v>
      </c>
      <c r="BK110" s="145">
        <f t="shared" si="19"/>
        <v>0</v>
      </c>
      <c r="BL110" s="17" t="s">
        <v>160</v>
      </c>
      <c r="BM110" s="144" t="s">
        <v>414</v>
      </c>
    </row>
    <row r="111" spans="2:65" s="1" customFormat="1" ht="37.700000000000003" customHeight="1" x14ac:dyDescent="0.2">
      <c r="B111" s="132"/>
      <c r="C111" s="133" t="s">
        <v>279</v>
      </c>
      <c r="D111" s="133" t="s">
        <v>161</v>
      </c>
      <c r="E111" s="134" t="s">
        <v>1296</v>
      </c>
      <c r="F111" s="135" t="s">
        <v>1297</v>
      </c>
      <c r="G111" s="136" t="s">
        <v>1291</v>
      </c>
      <c r="H111" s="137">
        <v>1</v>
      </c>
      <c r="I111" s="138"/>
      <c r="J111" s="139">
        <f t="shared" si="10"/>
        <v>0</v>
      </c>
      <c r="K111" s="135" t="s">
        <v>888</v>
      </c>
      <c r="L111" s="33"/>
      <c r="M111" s="140" t="s">
        <v>3</v>
      </c>
      <c r="N111" s="141" t="s">
        <v>46</v>
      </c>
      <c r="P111" s="142">
        <f t="shared" si="11"/>
        <v>0</v>
      </c>
      <c r="Q111" s="142">
        <v>0</v>
      </c>
      <c r="R111" s="142">
        <f t="shared" si="12"/>
        <v>0</v>
      </c>
      <c r="S111" s="142">
        <v>0</v>
      </c>
      <c r="T111" s="143">
        <f t="shared" si="13"/>
        <v>0</v>
      </c>
      <c r="AR111" s="144" t="s">
        <v>160</v>
      </c>
      <c r="AT111" s="144" t="s">
        <v>161</v>
      </c>
      <c r="AU111" s="144" t="s">
        <v>83</v>
      </c>
      <c r="AY111" s="17" t="s">
        <v>157</v>
      </c>
      <c r="BE111" s="145">
        <f t="shared" si="14"/>
        <v>0</v>
      </c>
      <c r="BF111" s="145">
        <f t="shared" si="15"/>
        <v>0</v>
      </c>
      <c r="BG111" s="145">
        <f t="shared" si="16"/>
        <v>0</v>
      </c>
      <c r="BH111" s="145">
        <f t="shared" si="17"/>
        <v>0</v>
      </c>
      <c r="BI111" s="145">
        <f t="shared" si="18"/>
        <v>0</v>
      </c>
      <c r="BJ111" s="17" t="s">
        <v>83</v>
      </c>
      <c r="BK111" s="145">
        <f t="shared" si="19"/>
        <v>0</v>
      </c>
      <c r="BL111" s="17" t="s">
        <v>160</v>
      </c>
      <c r="BM111" s="144" t="s">
        <v>431</v>
      </c>
    </row>
    <row r="112" spans="2:65" s="1" customFormat="1" ht="16.5" customHeight="1" x14ac:dyDescent="0.2">
      <c r="B112" s="132"/>
      <c r="C112" s="133" t="s">
        <v>285</v>
      </c>
      <c r="D112" s="133" t="s">
        <v>161</v>
      </c>
      <c r="E112" s="134" t="s">
        <v>1298</v>
      </c>
      <c r="F112" s="135" t="s">
        <v>1299</v>
      </c>
      <c r="G112" s="136" t="s">
        <v>201</v>
      </c>
      <c r="H112" s="137">
        <v>14</v>
      </c>
      <c r="I112" s="138"/>
      <c r="J112" s="139">
        <f t="shared" si="10"/>
        <v>0</v>
      </c>
      <c r="K112" s="135" t="s">
        <v>888</v>
      </c>
      <c r="L112" s="33"/>
      <c r="M112" s="140" t="s">
        <v>3</v>
      </c>
      <c r="N112" s="141" t="s">
        <v>46</v>
      </c>
      <c r="P112" s="142">
        <f t="shared" si="11"/>
        <v>0</v>
      </c>
      <c r="Q112" s="142">
        <v>0</v>
      </c>
      <c r="R112" s="142">
        <f t="shared" si="12"/>
        <v>0</v>
      </c>
      <c r="S112" s="142">
        <v>0</v>
      </c>
      <c r="T112" s="143">
        <f t="shared" si="13"/>
        <v>0</v>
      </c>
      <c r="AR112" s="144" t="s">
        <v>160</v>
      </c>
      <c r="AT112" s="144" t="s">
        <v>161</v>
      </c>
      <c r="AU112" s="144" t="s">
        <v>83</v>
      </c>
      <c r="AY112" s="17" t="s">
        <v>157</v>
      </c>
      <c r="BE112" s="145">
        <f t="shared" si="14"/>
        <v>0</v>
      </c>
      <c r="BF112" s="145">
        <f t="shared" si="15"/>
        <v>0</v>
      </c>
      <c r="BG112" s="145">
        <f t="shared" si="16"/>
        <v>0</v>
      </c>
      <c r="BH112" s="145">
        <f t="shared" si="17"/>
        <v>0</v>
      </c>
      <c r="BI112" s="145">
        <f t="shared" si="18"/>
        <v>0</v>
      </c>
      <c r="BJ112" s="17" t="s">
        <v>83</v>
      </c>
      <c r="BK112" s="145">
        <f t="shared" si="19"/>
        <v>0</v>
      </c>
      <c r="BL112" s="17" t="s">
        <v>160</v>
      </c>
      <c r="BM112" s="144" t="s">
        <v>448</v>
      </c>
    </row>
    <row r="113" spans="2:65" s="1" customFormat="1" ht="24.2" customHeight="1" x14ac:dyDescent="0.2">
      <c r="B113" s="132"/>
      <c r="C113" s="133" t="s">
        <v>291</v>
      </c>
      <c r="D113" s="133" t="s">
        <v>161</v>
      </c>
      <c r="E113" s="134" t="s">
        <v>1300</v>
      </c>
      <c r="F113" s="135" t="s">
        <v>1301</v>
      </c>
      <c r="G113" s="136" t="s">
        <v>201</v>
      </c>
      <c r="H113" s="137">
        <v>8</v>
      </c>
      <c r="I113" s="138"/>
      <c r="J113" s="139">
        <f t="shared" si="10"/>
        <v>0</v>
      </c>
      <c r="K113" s="135" t="s">
        <v>888</v>
      </c>
      <c r="L113" s="33"/>
      <c r="M113" s="140" t="s">
        <v>3</v>
      </c>
      <c r="N113" s="141" t="s">
        <v>46</v>
      </c>
      <c r="P113" s="142">
        <f t="shared" si="11"/>
        <v>0</v>
      </c>
      <c r="Q113" s="142">
        <v>0</v>
      </c>
      <c r="R113" s="142">
        <f t="shared" si="12"/>
        <v>0</v>
      </c>
      <c r="S113" s="142">
        <v>0</v>
      </c>
      <c r="T113" s="143">
        <f t="shared" si="13"/>
        <v>0</v>
      </c>
      <c r="AR113" s="144" t="s">
        <v>160</v>
      </c>
      <c r="AT113" s="144" t="s">
        <v>161</v>
      </c>
      <c r="AU113" s="144" t="s">
        <v>83</v>
      </c>
      <c r="AY113" s="17" t="s">
        <v>157</v>
      </c>
      <c r="BE113" s="145">
        <f t="shared" si="14"/>
        <v>0</v>
      </c>
      <c r="BF113" s="145">
        <f t="shared" si="15"/>
        <v>0</v>
      </c>
      <c r="BG113" s="145">
        <f t="shared" si="16"/>
        <v>0</v>
      </c>
      <c r="BH113" s="145">
        <f t="shared" si="17"/>
        <v>0</v>
      </c>
      <c r="BI113" s="145">
        <f t="shared" si="18"/>
        <v>0</v>
      </c>
      <c r="BJ113" s="17" t="s">
        <v>83</v>
      </c>
      <c r="BK113" s="145">
        <f t="shared" si="19"/>
        <v>0</v>
      </c>
      <c r="BL113" s="17" t="s">
        <v>160</v>
      </c>
      <c r="BM113" s="144" t="s">
        <v>461</v>
      </c>
    </row>
    <row r="114" spans="2:65" s="1" customFormat="1" ht="16.5" customHeight="1" x14ac:dyDescent="0.2">
      <c r="B114" s="132"/>
      <c r="C114" s="133" t="s">
        <v>299</v>
      </c>
      <c r="D114" s="133" t="s">
        <v>161</v>
      </c>
      <c r="E114" s="134" t="s">
        <v>1302</v>
      </c>
      <c r="F114" s="135" t="s">
        <v>1303</v>
      </c>
      <c r="G114" s="136" t="s">
        <v>1286</v>
      </c>
      <c r="H114" s="137">
        <v>4.22</v>
      </c>
      <c r="I114" s="138"/>
      <c r="J114" s="139">
        <f t="shared" si="10"/>
        <v>0</v>
      </c>
      <c r="K114" s="135" t="s">
        <v>888</v>
      </c>
      <c r="L114" s="33"/>
      <c r="M114" s="140" t="s">
        <v>3</v>
      </c>
      <c r="N114" s="141" t="s">
        <v>46</v>
      </c>
      <c r="P114" s="142">
        <f t="shared" si="11"/>
        <v>0</v>
      </c>
      <c r="Q114" s="142">
        <v>0</v>
      </c>
      <c r="R114" s="142">
        <f t="shared" si="12"/>
        <v>0</v>
      </c>
      <c r="S114" s="142">
        <v>0</v>
      </c>
      <c r="T114" s="143">
        <f t="shared" si="13"/>
        <v>0</v>
      </c>
      <c r="AR114" s="144" t="s">
        <v>160</v>
      </c>
      <c r="AT114" s="144" t="s">
        <v>161</v>
      </c>
      <c r="AU114" s="144" t="s">
        <v>83</v>
      </c>
      <c r="AY114" s="17" t="s">
        <v>157</v>
      </c>
      <c r="BE114" s="145">
        <f t="shared" si="14"/>
        <v>0</v>
      </c>
      <c r="BF114" s="145">
        <f t="shared" si="15"/>
        <v>0</v>
      </c>
      <c r="BG114" s="145">
        <f t="shared" si="16"/>
        <v>0</v>
      </c>
      <c r="BH114" s="145">
        <f t="shared" si="17"/>
        <v>0</v>
      </c>
      <c r="BI114" s="145">
        <f t="shared" si="18"/>
        <v>0</v>
      </c>
      <c r="BJ114" s="17" t="s">
        <v>83</v>
      </c>
      <c r="BK114" s="145">
        <f t="shared" si="19"/>
        <v>0</v>
      </c>
      <c r="BL114" s="17" t="s">
        <v>160</v>
      </c>
      <c r="BM114" s="144" t="s">
        <v>473</v>
      </c>
    </row>
    <row r="115" spans="2:65" s="11" customFormat="1" ht="26.1" customHeight="1" x14ac:dyDescent="0.2">
      <c r="B115" s="120"/>
      <c r="D115" s="121" t="s">
        <v>74</v>
      </c>
      <c r="E115" s="122" t="s">
        <v>1304</v>
      </c>
      <c r="F115" s="122" t="s">
        <v>1305</v>
      </c>
      <c r="I115" s="123"/>
      <c r="J115" s="124">
        <f>BK115</f>
        <v>0</v>
      </c>
      <c r="L115" s="120"/>
      <c r="M115" s="125"/>
      <c r="P115" s="126">
        <f>SUM(P116:P135)</f>
        <v>0</v>
      </c>
      <c r="R115" s="126">
        <f>SUM(R116:R135)</f>
        <v>0</v>
      </c>
      <c r="T115" s="127">
        <f>SUM(T116:T135)</f>
        <v>0</v>
      </c>
      <c r="AR115" s="121" t="s">
        <v>83</v>
      </c>
      <c r="AT115" s="128" t="s">
        <v>74</v>
      </c>
      <c r="AU115" s="128" t="s">
        <v>75</v>
      </c>
      <c r="AY115" s="121" t="s">
        <v>157</v>
      </c>
      <c r="BK115" s="129">
        <f>SUM(BK116:BK135)</f>
        <v>0</v>
      </c>
    </row>
    <row r="116" spans="2:65" s="1" customFormat="1" ht="24.2" customHeight="1" x14ac:dyDescent="0.2">
      <c r="B116" s="132"/>
      <c r="C116" s="133" t="s">
        <v>307</v>
      </c>
      <c r="D116" s="133" t="s">
        <v>161</v>
      </c>
      <c r="E116" s="134" t="s">
        <v>1306</v>
      </c>
      <c r="F116" s="135" t="s">
        <v>1270</v>
      </c>
      <c r="G116" s="136" t="s">
        <v>316</v>
      </c>
      <c r="H116" s="137">
        <v>15</v>
      </c>
      <c r="I116" s="138"/>
      <c r="J116" s="139">
        <f>ROUND(I116*H116,2)</f>
        <v>0</v>
      </c>
      <c r="K116" s="135" t="s">
        <v>888</v>
      </c>
      <c r="L116" s="33"/>
      <c r="M116" s="140" t="s">
        <v>3</v>
      </c>
      <c r="N116" s="141" t="s">
        <v>46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160</v>
      </c>
      <c r="AT116" s="144" t="s">
        <v>161</v>
      </c>
      <c r="AU116" s="144" t="s">
        <v>83</v>
      </c>
      <c r="AY116" s="17" t="s">
        <v>157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7" t="s">
        <v>83</v>
      </c>
      <c r="BK116" s="145">
        <f>ROUND(I116*H116,2)</f>
        <v>0</v>
      </c>
      <c r="BL116" s="17" t="s">
        <v>160</v>
      </c>
      <c r="BM116" s="144" t="s">
        <v>487</v>
      </c>
    </row>
    <row r="117" spans="2:65" s="13" customFormat="1" x14ac:dyDescent="0.2">
      <c r="B117" s="157"/>
      <c r="D117" s="151" t="s">
        <v>169</v>
      </c>
      <c r="E117" s="158" t="s">
        <v>3</v>
      </c>
      <c r="F117" s="159" t="s">
        <v>1307</v>
      </c>
      <c r="H117" s="160">
        <v>15</v>
      </c>
      <c r="I117" s="161"/>
      <c r="L117" s="157"/>
      <c r="M117" s="162"/>
      <c r="T117" s="163"/>
      <c r="AT117" s="158" t="s">
        <v>169</v>
      </c>
      <c r="AU117" s="158" t="s">
        <v>83</v>
      </c>
      <c r="AV117" s="13" t="s">
        <v>85</v>
      </c>
      <c r="AW117" s="13" t="s">
        <v>36</v>
      </c>
      <c r="AX117" s="13" t="s">
        <v>75</v>
      </c>
      <c r="AY117" s="158" t="s">
        <v>157</v>
      </c>
    </row>
    <row r="118" spans="2:65" s="14" customFormat="1" x14ac:dyDescent="0.2">
      <c r="B118" s="164"/>
      <c r="D118" s="151" t="s">
        <v>169</v>
      </c>
      <c r="E118" s="165" t="s">
        <v>3</v>
      </c>
      <c r="F118" s="166" t="s">
        <v>176</v>
      </c>
      <c r="H118" s="167">
        <v>15</v>
      </c>
      <c r="I118" s="168"/>
      <c r="L118" s="164"/>
      <c r="M118" s="169"/>
      <c r="T118" s="170"/>
      <c r="AT118" s="165" t="s">
        <v>169</v>
      </c>
      <c r="AU118" s="165" t="s">
        <v>83</v>
      </c>
      <c r="AV118" s="14" t="s">
        <v>160</v>
      </c>
      <c r="AW118" s="14" t="s">
        <v>36</v>
      </c>
      <c r="AX118" s="14" t="s">
        <v>83</v>
      </c>
      <c r="AY118" s="165" t="s">
        <v>157</v>
      </c>
    </row>
    <row r="119" spans="2:65" s="1" customFormat="1" ht="24.2" customHeight="1" x14ac:dyDescent="0.2">
      <c r="B119" s="132"/>
      <c r="C119" s="133" t="s">
        <v>313</v>
      </c>
      <c r="D119" s="133" t="s">
        <v>161</v>
      </c>
      <c r="E119" s="134" t="s">
        <v>1308</v>
      </c>
      <c r="F119" s="135" t="s">
        <v>1273</v>
      </c>
      <c r="G119" s="136" t="s">
        <v>316</v>
      </c>
      <c r="H119" s="137">
        <v>28</v>
      </c>
      <c r="I119" s="138"/>
      <c r="J119" s="139">
        <f>ROUND(I119*H119,2)</f>
        <v>0</v>
      </c>
      <c r="K119" s="135" t="s">
        <v>888</v>
      </c>
      <c r="L119" s="33"/>
      <c r="M119" s="140" t="s">
        <v>3</v>
      </c>
      <c r="N119" s="141" t="s">
        <v>46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160</v>
      </c>
      <c r="AT119" s="144" t="s">
        <v>161</v>
      </c>
      <c r="AU119" s="144" t="s">
        <v>83</v>
      </c>
      <c r="AY119" s="17" t="s">
        <v>157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7" t="s">
        <v>83</v>
      </c>
      <c r="BK119" s="145">
        <f>ROUND(I119*H119,2)</f>
        <v>0</v>
      </c>
      <c r="BL119" s="17" t="s">
        <v>160</v>
      </c>
      <c r="BM119" s="144" t="s">
        <v>919</v>
      </c>
    </row>
    <row r="120" spans="2:65" s="1" customFormat="1" ht="24.2" customHeight="1" x14ac:dyDescent="0.2">
      <c r="B120" s="132"/>
      <c r="C120" s="133" t="s">
        <v>322</v>
      </c>
      <c r="D120" s="133" t="s">
        <v>161</v>
      </c>
      <c r="E120" s="134" t="s">
        <v>1309</v>
      </c>
      <c r="F120" s="135" t="s">
        <v>1275</v>
      </c>
      <c r="G120" s="136" t="s">
        <v>316</v>
      </c>
      <c r="H120" s="137">
        <v>36</v>
      </c>
      <c r="I120" s="138"/>
      <c r="J120" s="139">
        <f>ROUND(I120*H120,2)</f>
        <v>0</v>
      </c>
      <c r="K120" s="135" t="s">
        <v>888</v>
      </c>
      <c r="L120" s="33"/>
      <c r="M120" s="140" t="s">
        <v>3</v>
      </c>
      <c r="N120" s="141" t="s">
        <v>46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160</v>
      </c>
      <c r="AT120" s="144" t="s">
        <v>161</v>
      </c>
      <c r="AU120" s="144" t="s">
        <v>83</v>
      </c>
      <c r="AY120" s="17" t="s">
        <v>157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7" t="s">
        <v>83</v>
      </c>
      <c r="BK120" s="145">
        <f>ROUND(I120*H120,2)</f>
        <v>0</v>
      </c>
      <c r="BL120" s="17" t="s">
        <v>160</v>
      </c>
      <c r="BM120" s="144" t="s">
        <v>922</v>
      </c>
    </row>
    <row r="121" spans="2:65" s="1" customFormat="1" ht="24.2" customHeight="1" x14ac:dyDescent="0.2">
      <c r="B121" s="132"/>
      <c r="C121" s="133" t="s">
        <v>328</v>
      </c>
      <c r="D121" s="133" t="s">
        <v>161</v>
      </c>
      <c r="E121" s="134" t="s">
        <v>1310</v>
      </c>
      <c r="F121" s="135" t="s">
        <v>1311</v>
      </c>
      <c r="G121" s="136" t="s">
        <v>316</v>
      </c>
      <c r="H121" s="137">
        <v>8</v>
      </c>
      <c r="I121" s="138"/>
      <c r="J121" s="139">
        <f>ROUND(I121*H121,2)</f>
        <v>0</v>
      </c>
      <c r="K121" s="135" t="s">
        <v>888</v>
      </c>
      <c r="L121" s="33"/>
      <c r="M121" s="140" t="s">
        <v>3</v>
      </c>
      <c r="N121" s="141" t="s">
        <v>46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160</v>
      </c>
      <c r="AT121" s="144" t="s">
        <v>161</v>
      </c>
      <c r="AU121" s="144" t="s">
        <v>83</v>
      </c>
      <c r="AY121" s="17" t="s">
        <v>157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7" t="s">
        <v>83</v>
      </c>
      <c r="BK121" s="145">
        <f>ROUND(I121*H121,2)</f>
        <v>0</v>
      </c>
      <c r="BL121" s="17" t="s">
        <v>160</v>
      </c>
      <c r="BM121" s="144" t="s">
        <v>506</v>
      </c>
    </row>
    <row r="122" spans="2:65" s="13" customFormat="1" x14ac:dyDescent="0.2">
      <c r="B122" s="157"/>
      <c r="D122" s="151" t="s">
        <v>169</v>
      </c>
      <c r="E122" s="158" t="s">
        <v>3</v>
      </c>
      <c r="F122" s="159" t="s">
        <v>1312</v>
      </c>
      <c r="H122" s="160">
        <v>8</v>
      </c>
      <c r="I122" s="161"/>
      <c r="L122" s="157"/>
      <c r="M122" s="162"/>
      <c r="T122" s="163"/>
      <c r="AT122" s="158" t="s">
        <v>169</v>
      </c>
      <c r="AU122" s="158" t="s">
        <v>83</v>
      </c>
      <c r="AV122" s="13" t="s">
        <v>85</v>
      </c>
      <c r="AW122" s="13" t="s">
        <v>36</v>
      </c>
      <c r="AX122" s="13" t="s">
        <v>75</v>
      </c>
      <c r="AY122" s="158" t="s">
        <v>157</v>
      </c>
    </row>
    <row r="123" spans="2:65" s="14" customFormat="1" x14ac:dyDescent="0.2">
      <c r="B123" s="164"/>
      <c r="D123" s="151" t="s">
        <v>169</v>
      </c>
      <c r="E123" s="165" t="s">
        <v>3</v>
      </c>
      <c r="F123" s="166" t="s">
        <v>176</v>
      </c>
      <c r="H123" s="167">
        <v>8</v>
      </c>
      <c r="I123" s="168"/>
      <c r="L123" s="164"/>
      <c r="M123" s="169"/>
      <c r="T123" s="170"/>
      <c r="AT123" s="165" t="s">
        <v>169</v>
      </c>
      <c r="AU123" s="165" t="s">
        <v>83</v>
      </c>
      <c r="AV123" s="14" t="s">
        <v>160</v>
      </c>
      <c r="AW123" s="14" t="s">
        <v>36</v>
      </c>
      <c r="AX123" s="14" t="s">
        <v>83</v>
      </c>
      <c r="AY123" s="165" t="s">
        <v>157</v>
      </c>
    </row>
    <row r="124" spans="2:65" s="1" customFormat="1" ht="33" customHeight="1" x14ac:dyDescent="0.2">
      <c r="B124" s="132"/>
      <c r="C124" s="133" t="s">
        <v>333</v>
      </c>
      <c r="D124" s="133" t="s">
        <v>161</v>
      </c>
      <c r="E124" s="134" t="s">
        <v>1313</v>
      </c>
      <c r="F124" s="135" t="s">
        <v>1279</v>
      </c>
      <c r="G124" s="136" t="s">
        <v>316</v>
      </c>
      <c r="H124" s="137">
        <v>1</v>
      </c>
      <c r="I124" s="138"/>
      <c r="J124" s="139">
        <f t="shared" ref="J124:J135" si="20">ROUND(I124*H124,2)</f>
        <v>0</v>
      </c>
      <c r="K124" s="135" t="s">
        <v>888</v>
      </c>
      <c r="L124" s="33"/>
      <c r="M124" s="140" t="s">
        <v>3</v>
      </c>
      <c r="N124" s="141" t="s">
        <v>46</v>
      </c>
      <c r="P124" s="142">
        <f t="shared" ref="P124:P135" si="21">O124*H124</f>
        <v>0</v>
      </c>
      <c r="Q124" s="142">
        <v>0</v>
      </c>
      <c r="R124" s="142">
        <f t="shared" ref="R124:R135" si="22">Q124*H124</f>
        <v>0</v>
      </c>
      <c r="S124" s="142">
        <v>0</v>
      </c>
      <c r="T124" s="143">
        <f t="shared" ref="T124:T135" si="23">S124*H124</f>
        <v>0</v>
      </c>
      <c r="AR124" s="144" t="s">
        <v>160</v>
      </c>
      <c r="AT124" s="144" t="s">
        <v>161</v>
      </c>
      <c r="AU124" s="144" t="s">
        <v>83</v>
      </c>
      <c r="AY124" s="17" t="s">
        <v>157</v>
      </c>
      <c r="BE124" s="145">
        <f t="shared" ref="BE124:BE135" si="24">IF(N124="základní",J124,0)</f>
        <v>0</v>
      </c>
      <c r="BF124" s="145">
        <f t="shared" ref="BF124:BF135" si="25">IF(N124="snížená",J124,0)</f>
        <v>0</v>
      </c>
      <c r="BG124" s="145">
        <f t="shared" ref="BG124:BG135" si="26">IF(N124="zákl. přenesená",J124,0)</f>
        <v>0</v>
      </c>
      <c r="BH124" s="145">
        <f t="shared" ref="BH124:BH135" si="27">IF(N124="sníž. přenesená",J124,0)</f>
        <v>0</v>
      </c>
      <c r="BI124" s="145">
        <f t="shared" ref="BI124:BI135" si="28">IF(N124="nulová",J124,0)</f>
        <v>0</v>
      </c>
      <c r="BJ124" s="17" t="s">
        <v>83</v>
      </c>
      <c r="BK124" s="145">
        <f t="shared" ref="BK124:BK135" si="29">ROUND(I124*H124,2)</f>
        <v>0</v>
      </c>
      <c r="BL124" s="17" t="s">
        <v>160</v>
      </c>
      <c r="BM124" s="144" t="s">
        <v>511</v>
      </c>
    </row>
    <row r="125" spans="2:65" s="1" customFormat="1" ht="33" customHeight="1" x14ac:dyDescent="0.2">
      <c r="B125" s="132"/>
      <c r="C125" s="133" t="s">
        <v>339</v>
      </c>
      <c r="D125" s="133" t="s">
        <v>161</v>
      </c>
      <c r="E125" s="134" t="s">
        <v>1314</v>
      </c>
      <c r="F125" s="135" t="s">
        <v>1281</v>
      </c>
      <c r="G125" s="136" t="s">
        <v>316</v>
      </c>
      <c r="H125" s="137">
        <v>86</v>
      </c>
      <c r="I125" s="138"/>
      <c r="J125" s="139">
        <f t="shared" si="20"/>
        <v>0</v>
      </c>
      <c r="K125" s="135" t="s">
        <v>888</v>
      </c>
      <c r="L125" s="33"/>
      <c r="M125" s="140" t="s">
        <v>3</v>
      </c>
      <c r="N125" s="141" t="s">
        <v>46</v>
      </c>
      <c r="P125" s="142">
        <f t="shared" si="21"/>
        <v>0</v>
      </c>
      <c r="Q125" s="142">
        <v>0</v>
      </c>
      <c r="R125" s="142">
        <f t="shared" si="22"/>
        <v>0</v>
      </c>
      <c r="S125" s="142">
        <v>0</v>
      </c>
      <c r="T125" s="143">
        <f t="shared" si="23"/>
        <v>0</v>
      </c>
      <c r="AR125" s="144" t="s">
        <v>160</v>
      </c>
      <c r="AT125" s="144" t="s">
        <v>161</v>
      </c>
      <c r="AU125" s="144" t="s">
        <v>83</v>
      </c>
      <c r="AY125" s="17" t="s">
        <v>157</v>
      </c>
      <c r="BE125" s="145">
        <f t="shared" si="24"/>
        <v>0</v>
      </c>
      <c r="BF125" s="145">
        <f t="shared" si="25"/>
        <v>0</v>
      </c>
      <c r="BG125" s="145">
        <f t="shared" si="26"/>
        <v>0</v>
      </c>
      <c r="BH125" s="145">
        <f t="shared" si="27"/>
        <v>0</v>
      </c>
      <c r="BI125" s="145">
        <f t="shared" si="28"/>
        <v>0</v>
      </c>
      <c r="BJ125" s="17" t="s">
        <v>83</v>
      </c>
      <c r="BK125" s="145">
        <f t="shared" si="29"/>
        <v>0</v>
      </c>
      <c r="BL125" s="17" t="s">
        <v>160</v>
      </c>
      <c r="BM125" s="144" t="s">
        <v>522</v>
      </c>
    </row>
    <row r="126" spans="2:65" s="1" customFormat="1" ht="24.2" customHeight="1" x14ac:dyDescent="0.2">
      <c r="B126" s="132"/>
      <c r="C126" s="133" t="s">
        <v>347</v>
      </c>
      <c r="D126" s="133" t="s">
        <v>161</v>
      </c>
      <c r="E126" s="134" t="s">
        <v>1315</v>
      </c>
      <c r="F126" s="135" t="s">
        <v>1283</v>
      </c>
      <c r="G126" s="136" t="s">
        <v>201</v>
      </c>
      <c r="H126" s="137">
        <v>1</v>
      </c>
      <c r="I126" s="138"/>
      <c r="J126" s="139">
        <f t="shared" si="20"/>
        <v>0</v>
      </c>
      <c r="K126" s="135" t="s">
        <v>888</v>
      </c>
      <c r="L126" s="33"/>
      <c r="M126" s="140" t="s">
        <v>3</v>
      </c>
      <c r="N126" s="141" t="s">
        <v>46</v>
      </c>
      <c r="P126" s="142">
        <f t="shared" si="21"/>
        <v>0</v>
      </c>
      <c r="Q126" s="142">
        <v>0</v>
      </c>
      <c r="R126" s="142">
        <f t="shared" si="22"/>
        <v>0</v>
      </c>
      <c r="S126" s="142">
        <v>0</v>
      </c>
      <c r="T126" s="143">
        <f t="shared" si="23"/>
        <v>0</v>
      </c>
      <c r="AR126" s="144" t="s">
        <v>160</v>
      </c>
      <c r="AT126" s="144" t="s">
        <v>161</v>
      </c>
      <c r="AU126" s="144" t="s">
        <v>83</v>
      </c>
      <c r="AY126" s="17" t="s">
        <v>157</v>
      </c>
      <c r="BE126" s="145">
        <f t="shared" si="24"/>
        <v>0</v>
      </c>
      <c r="BF126" s="145">
        <f t="shared" si="25"/>
        <v>0</v>
      </c>
      <c r="BG126" s="145">
        <f t="shared" si="26"/>
        <v>0</v>
      </c>
      <c r="BH126" s="145">
        <f t="shared" si="27"/>
        <v>0</v>
      </c>
      <c r="BI126" s="145">
        <f t="shared" si="28"/>
        <v>0</v>
      </c>
      <c r="BJ126" s="17" t="s">
        <v>83</v>
      </c>
      <c r="BK126" s="145">
        <f t="shared" si="29"/>
        <v>0</v>
      </c>
      <c r="BL126" s="17" t="s">
        <v>160</v>
      </c>
      <c r="BM126" s="144" t="s">
        <v>531</v>
      </c>
    </row>
    <row r="127" spans="2:65" s="1" customFormat="1" ht="16.5" customHeight="1" x14ac:dyDescent="0.2">
      <c r="B127" s="132"/>
      <c r="C127" s="133" t="s">
        <v>356</v>
      </c>
      <c r="D127" s="133" t="s">
        <v>161</v>
      </c>
      <c r="E127" s="134" t="s">
        <v>1316</v>
      </c>
      <c r="F127" s="135" t="s">
        <v>1285</v>
      </c>
      <c r="G127" s="136" t="s">
        <v>1286</v>
      </c>
      <c r="H127" s="137">
        <v>144</v>
      </c>
      <c r="I127" s="138"/>
      <c r="J127" s="139">
        <f t="shared" si="20"/>
        <v>0</v>
      </c>
      <c r="K127" s="135" t="s">
        <v>888</v>
      </c>
      <c r="L127" s="33"/>
      <c r="M127" s="140" t="s">
        <v>3</v>
      </c>
      <c r="N127" s="141" t="s">
        <v>46</v>
      </c>
      <c r="P127" s="142">
        <f t="shared" si="21"/>
        <v>0</v>
      </c>
      <c r="Q127" s="142">
        <v>0</v>
      </c>
      <c r="R127" s="142">
        <f t="shared" si="22"/>
        <v>0</v>
      </c>
      <c r="S127" s="142">
        <v>0</v>
      </c>
      <c r="T127" s="143">
        <f t="shared" si="23"/>
        <v>0</v>
      </c>
      <c r="AR127" s="144" t="s">
        <v>160</v>
      </c>
      <c r="AT127" s="144" t="s">
        <v>161</v>
      </c>
      <c r="AU127" s="144" t="s">
        <v>83</v>
      </c>
      <c r="AY127" s="17" t="s">
        <v>157</v>
      </c>
      <c r="BE127" s="145">
        <f t="shared" si="24"/>
        <v>0</v>
      </c>
      <c r="BF127" s="145">
        <f t="shared" si="25"/>
        <v>0</v>
      </c>
      <c r="BG127" s="145">
        <f t="shared" si="26"/>
        <v>0</v>
      </c>
      <c r="BH127" s="145">
        <f t="shared" si="27"/>
        <v>0</v>
      </c>
      <c r="BI127" s="145">
        <f t="shared" si="28"/>
        <v>0</v>
      </c>
      <c r="BJ127" s="17" t="s">
        <v>83</v>
      </c>
      <c r="BK127" s="145">
        <f t="shared" si="29"/>
        <v>0</v>
      </c>
      <c r="BL127" s="17" t="s">
        <v>160</v>
      </c>
      <c r="BM127" s="144" t="s">
        <v>542</v>
      </c>
    </row>
    <row r="128" spans="2:65" s="1" customFormat="1" ht="24.2" customHeight="1" x14ac:dyDescent="0.2">
      <c r="B128" s="132"/>
      <c r="C128" s="133" t="s">
        <v>364</v>
      </c>
      <c r="D128" s="133" t="s">
        <v>161</v>
      </c>
      <c r="E128" s="134" t="s">
        <v>1317</v>
      </c>
      <c r="F128" s="135" t="s">
        <v>1288</v>
      </c>
      <c r="G128" s="136" t="s">
        <v>201</v>
      </c>
      <c r="H128" s="137">
        <v>1</v>
      </c>
      <c r="I128" s="138"/>
      <c r="J128" s="139">
        <f t="shared" si="20"/>
        <v>0</v>
      </c>
      <c r="K128" s="135" t="s">
        <v>888</v>
      </c>
      <c r="L128" s="33"/>
      <c r="M128" s="140" t="s">
        <v>3</v>
      </c>
      <c r="N128" s="141" t="s">
        <v>46</v>
      </c>
      <c r="P128" s="142">
        <f t="shared" si="21"/>
        <v>0</v>
      </c>
      <c r="Q128" s="142">
        <v>0</v>
      </c>
      <c r="R128" s="142">
        <f t="shared" si="22"/>
        <v>0</v>
      </c>
      <c r="S128" s="142">
        <v>0</v>
      </c>
      <c r="T128" s="143">
        <f t="shared" si="23"/>
        <v>0</v>
      </c>
      <c r="AR128" s="144" t="s">
        <v>160</v>
      </c>
      <c r="AT128" s="144" t="s">
        <v>161</v>
      </c>
      <c r="AU128" s="144" t="s">
        <v>83</v>
      </c>
      <c r="AY128" s="17" t="s">
        <v>157</v>
      </c>
      <c r="BE128" s="145">
        <f t="shared" si="24"/>
        <v>0</v>
      </c>
      <c r="BF128" s="145">
        <f t="shared" si="25"/>
        <v>0</v>
      </c>
      <c r="BG128" s="145">
        <f t="shared" si="26"/>
        <v>0</v>
      </c>
      <c r="BH128" s="145">
        <f t="shared" si="27"/>
        <v>0</v>
      </c>
      <c r="BI128" s="145">
        <f t="shared" si="28"/>
        <v>0</v>
      </c>
      <c r="BJ128" s="17" t="s">
        <v>83</v>
      </c>
      <c r="BK128" s="145">
        <f t="shared" si="29"/>
        <v>0</v>
      </c>
      <c r="BL128" s="17" t="s">
        <v>160</v>
      </c>
      <c r="BM128" s="144" t="s">
        <v>935</v>
      </c>
    </row>
    <row r="129" spans="2:65" s="1" customFormat="1" ht="33" customHeight="1" x14ac:dyDescent="0.2">
      <c r="B129" s="132"/>
      <c r="C129" s="133" t="s">
        <v>370</v>
      </c>
      <c r="D129" s="133" t="s">
        <v>161</v>
      </c>
      <c r="E129" s="134" t="s">
        <v>1318</v>
      </c>
      <c r="F129" s="135" t="s">
        <v>1290</v>
      </c>
      <c r="G129" s="136" t="s">
        <v>1291</v>
      </c>
      <c r="H129" s="137">
        <v>1</v>
      </c>
      <c r="I129" s="138"/>
      <c r="J129" s="139">
        <f t="shared" si="20"/>
        <v>0</v>
      </c>
      <c r="K129" s="135" t="s">
        <v>888</v>
      </c>
      <c r="L129" s="33"/>
      <c r="M129" s="140" t="s">
        <v>3</v>
      </c>
      <c r="N129" s="141" t="s">
        <v>46</v>
      </c>
      <c r="P129" s="142">
        <f t="shared" si="21"/>
        <v>0</v>
      </c>
      <c r="Q129" s="142">
        <v>0</v>
      </c>
      <c r="R129" s="142">
        <f t="shared" si="22"/>
        <v>0</v>
      </c>
      <c r="S129" s="142">
        <v>0</v>
      </c>
      <c r="T129" s="143">
        <f t="shared" si="23"/>
        <v>0</v>
      </c>
      <c r="AR129" s="144" t="s">
        <v>160</v>
      </c>
      <c r="AT129" s="144" t="s">
        <v>161</v>
      </c>
      <c r="AU129" s="144" t="s">
        <v>83</v>
      </c>
      <c r="AY129" s="17" t="s">
        <v>157</v>
      </c>
      <c r="BE129" s="145">
        <f t="shared" si="24"/>
        <v>0</v>
      </c>
      <c r="BF129" s="145">
        <f t="shared" si="25"/>
        <v>0</v>
      </c>
      <c r="BG129" s="145">
        <f t="shared" si="26"/>
        <v>0</v>
      </c>
      <c r="BH129" s="145">
        <f t="shared" si="27"/>
        <v>0</v>
      </c>
      <c r="BI129" s="145">
        <f t="shared" si="28"/>
        <v>0</v>
      </c>
      <c r="BJ129" s="17" t="s">
        <v>83</v>
      </c>
      <c r="BK129" s="145">
        <f t="shared" si="29"/>
        <v>0</v>
      </c>
      <c r="BL129" s="17" t="s">
        <v>160</v>
      </c>
      <c r="BM129" s="144" t="s">
        <v>938</v>
      </c>
    </row>
    <row r="130" spans="2:65" s="1" customFormat="1" ht="37.700000000000003" customHeight="1" x14ac:dyDescent="0.2">
      <c r="B130" s="132"/>
      <c r="C130" s="133" t="s">
        <v>375</v>
      </c>
      <c r="D130" s="133" t="s">
        <v>161</v>
      </c>
      <c r="E130" s="134" t="s">
        <v>1319</v>
      </c>
      <c r="F130" s="135" t="s">
        <v>1320</v>
      </c>
      <c r="G130" s="136" t="s">
        <v>1291</v>
      </c>
      <c r="H130" s="137">
        <v>3</v>
      </c>
      <c r="I130" s="138"/>
      <c r="J130" s="139">
        <f t="shared" si="20"/>
        <v>0</v>
      </c>
      <c r="K130" s="135" t="s">
        <v>888</v>
      </c>
      <c r="L130" s="33"/>
      <c r="M130" s="140" t="s">
        <v>3</v>
      </c>
      <c r="N130" s="141" t="s">
        <v>46</v>
      </c>
      <c r="P130" s="142">
        <f t="shared" si="21"/>
        <v>0</v>
      </c>
      <c r="Q130" s="142">
        <v>0</v>
      </c>
      <c r="R130" s="142">
        <f t="shared" si="22"/>
        <v>0</v>
      </c>
      <c r="S130" s="142">
        <v>0</v>
      </c>
      <c r="T130" s="143">
        <f t="shared" si="23"/>
        <v>0</v>
      </c>
      <c r="AR130" s="144" t="s">
        <v>160</v>
      </c>
      <c r="AT130" s="144" t="s">
        <v>161</v>
      </c>
      <c r="AU130" s="144" t="s">
        <v>83</v>
      </c>
      <c r="AY130" s="17" t="s">
        <v>157</v>
      </c>
      <c r="BE130" s="145">
        <f t="shared" si="24"/>
        <v>0</v>
      </c>
      <c r="BF130" s="145">
        <f t="shared" si="25"/>
        <v>0</v>
      </c>
      <c r="BG130" s="145">
        <f t="shared" si="26"/>
        <v>0</v>
      </c>
      <c r="BH130" s="145">
        <f t="shared" si="27"/>
        <v>0</v>
      </c>
      <c r="BI130" s="145">
        <f t="shared" si="28"/>
        <v>0</v>
      </c>
      <c r="BJ130" s="17" t="s">
        <v>83</v>
      </c>
      <c r="BK130" s="145">
        <f t="shared" si="29"/>
        <v>0</v>
      </c>
      <c r="BL130" s="17" t="s">
        <v>160</v>
      </c>
      <c r="BM130" s="144" t="s">
        <v>557</v>
      </c>
    </row>
    <row r="131" spans="2:65" s="1" customFormat="1" ht="37.700000000000003" customHeight="1" x14ac:dyDescent="0.2">
      <c r="B131" s="132"/>
      <c r="C131" s="133" t="s">
        <v>380</v>
      </c>
      <c r="D131" s="133" t="s">
        <v>161</v>
      </c>
      <c r="E131" s="134" t="s">
        <v>1321</v>
      </c>
      <c r="F131" s="135" t="s">
        <v>1322</v>
      </c>
      <c r="G131" s="136" t="s">
        <v>1291</v>
      </c>
      <c r="H131" s="137">
        <v>3</v>
      </c>
      <c r="I131" s="138"/>
      <c r="J131" s="139">
        <f t="shared" si="20"/>
        <v>0</v>
      </c>
      <c r="K131" s="135" t="s">
        <v>888</v>
      </c>
      <c r="L131" s="33"/>
      <c r="M131" s="140" t="s">
        <v>3</v>
      </c>
      <c r="N131" s="141" t="s">
        <v>46</v>
      </c>
      <c r="P131" s="142">
        <f t="shared" si="21"/>
        <v>0</v>
      </c>
      <c r="Q131" s="142">
        <v>0</v>
      </c>
      <c r="R131" s="142">
        <f t="shared" si="22"/>
        <v>0</v>
      </c>
      <c r="S131" s="142">
        <v>0</v>
      </c>
      <c r="T131" s="143">
        <f t="shared" si="23"/>
        <v>0</v>
      </c>
      <c r="AR131" s="144" t="s">
        <v>160</v>
      </c>
      <c r="AT131" s="144" t="s">
        <v>161</v>
      </c>
      <c r="AU131" s="144" t="s">
        <v>83</v>
      </c>
      <c r="AY131" s="17" t="s">
        <v>157</v>
      </c>
      <c r="BE131" s="145">
        <f t="shared" si="24"/>
        <v>0</v>
      </c>
      <c r="BF131" s="145">
        <f t="shared" si="25"/>
        <v>0</v>
      </c>
      <c r="BG131" s="145">
        <f t="shared" si="26"/>
        <v>0</v>
      </c>
      <c r="BH131" s="145">
        <f t="shared" si="27"/>
        <v>0</v>
      </c>
      <c r="BI131" s="145">
        <f t="shared" si="28"/>
        <v>0</v>
      </c>
      <c r="BJ131" s="17" t="s">
        <v>83</v>
      </c>
      <c r="BK131" s="145">
        <f t="shared" si="29"/>
        <v>0</v>
      </c>
      <c r="BL131" s="17" t="s">
        <v>160</v>
      </c>
      <c r="BM131" s="144" t="s">
        <v>568</v>
      </c>
    </row>
    <row r="132" spans="2:65" s="1" customFormat="1" ht="37.700000000000003" customHeight="1" x14ac:dyDescent="0.2">
      <c r="B132" s="132"/>
      <c r="C132" s="133" t="s">
        <v>385</v>
      </c>
      <c r="D132" s="133" t="s">
        <v>161</v>
      </c>
      <c r="E132" s="134" t="s">
        <v>1323</v>
      </c>
      <c r="F132" s="135" t="s">
        <v>1324</v>
      </c>
      <c r="G132" s="136" t="s">
        <v>1291</v>
      </c>
      <c r="H132" s="137">
        <v>1</v>
      </c>
      <c r="I132" s="138"/>
      <c r="J132" s="139">
        <f t="shared" si="20"/>
        <v>0</v>
      </c>
      <c r="K132" s="135" t="s">
        <v>888</v>
      </c>
      <c r="L132" s="33"/>
      <c r="M132" s="140" t="s">
        <v>3</v>
      </c>
      <c r="N132" s="141" t="s">
        <v>46</v>
      </c>
      <c r="P132" s="142">
        <f t="shared" si="21"/>
        <v>0</v>
      </c>
      <c r="Q132" s="142">
        <v>0</v>
      </c>
      <c r="R132" s="142">
        <f t="shared" si="22"/>
        <v>0</v>
      </c>
      <c r="S132" s="142">
        <v>0</v>
      </c>
      <c r="T132" s="143">
        <f t="shared" si="23"/>
        <v>0</v>
      </c>
      <c r="AR132" s="144" t="s">
        <v>160</v>
      </c>
      <c r="AT132" s="144" t="s">
        <v>161</v>
      </c>
      <c r="AU132" s="144" t="s">
        <v>83</v>
      </c>
      <c r="AY132" s="17" t="s">
        <v>157</v>
      </c>
      <c r="BE132" s="145">
        <f t="shared" si="24"/>
        <v>0</v>
      </c>
      <c r="BF132" s="145">
        <f t="shared" si="25"/>
        <v>0</v>
      </c>
      <c r="BG132" s="145">
        <f t="shared" si="26"/>
        <v>0</v>
      </c>
      <c r="BH132" s="145">
        <f t="shared" si="27"/>
        <v>0</v>
      </c>
      <c r="BI132" s="145">
        <f t="shared" si="28"/>
        <v>0</v>
      </c>
      <c r="BJ132" s="17" t="s">
        <v>83</v>
      </c>
      <c r="BK132" s="145">
        <f t="shared" si="29"/>
        <v>0</v>
      </c>
      <c r="BL132" s="17" t="s">
        <v>160</v>
      </c>
      <c r="BM132" s="144" t="s">
        <v>581</v>
      </c>
    </row>
    <row r="133" spans="2:65" s="1" customFormat="1" ht="37.700000000000003" customHeight="1" x14ac:dyDescent="0.2">
      <c r="B133" s="132"/>
      <c r="C133" s="133" t="s">
        <v>392</v>
      </c>
      <c r="D133" s="133" t="s">
        <v>161</v>
      </c>
      <c r="E133" s="134" t="s">
        <v>1325</v>
      </c>
      <c r="F133" s="135" t="s">
        <v>1297</v>
      </c>
      <c r="G133" s="136" t="s">
        <v>1291</v>
      </c>
      <c r="H133" s="137">
        <v>7</v>
      </c>
      <c r="I133" s="138"/>
      <c r="J133" s="139">
        <f t="shared" si="20"/>
        <v>0</v>
      </c>
      <c r="K133" s="135" t="s">
        <v>888</v>
      </c>
      <c r="L133" s="33"/>
      <c r="M133" s="140" t="s">
        <v>3</v>
      </c>
      <c r="N133" s="141" t="s">
        <v>46</v>
      </c>
      <c r="P133" s="142">
        <f t="shared" si="21"/>
        <v>0</v>
      </c>
      <c r="Q133" s="142">
        <v>0</v>
      </c>
      <c r="R133" s="142">
        <f t="shared" si="22"/>
        <v>0</v>
      </c>
      <c r="S133" s="142">
        <v>0</v>
      </c>
      <c r="T133" s="143">
        <f t="shared" si="23"/>
        <v>0</v>
      </c>
      <c r="AR133" s="144" t="s">
        <v>160</v>
      </c>
      <c r="AT133" s="144" t="s">
        <v>161</v>
      </c>
      <c r="AU133" s="144" t="s">
        <v>83</v>
      </c>
      <c r="AY133" s="17" t="s">
        <v>157</v>
      </c>
      <c r="BE133" s="145">
        <f t="shared" si="24"/>
        <v>0</v>
      </c>
      <c r="BF133" s="145">
        <f t="shared" si="25"/>
        <v>0</v>
      </c>
      <c r="BG133" s="145">
        <f t="shared" si="26"/>
        <v>0</v>
      </c>
      <c r="BH133" s="145">
        <f t="shared" si="27"/>
        <v>0</v>
      </c>
      <c r="BI133" s="145">
        <f t="shared" si="28"/>
        <v>0</v>
      </c>
      <c r="BJ133" s="17" t="s">
        <v>83</v>
      </c>
      <c r="BK133" s="145">
        <f t="shared" si="29"/>
        <v>0</v>
      </c>
      <c r="BL133" s="17" t="s">
        <v>160</v>
      </c>
      <c r="BM133" s="144" t="s">
        <v>593</v>
      </c>
    </row>
    <row r="134" spans="2:65" s="1" customFormat="1" ht="16.5" customHeight="1" x14ac:dyDescent="0.2">
      <c r="B134" s="132"/>
      <c r="C134" s="133" t="s">
        <v>398</v>
      </c>
      <c r="D134" s="133" t="s">
        <v>161</v>
      </c>
      <c r="E134" s="134" t="s">
        <v>1326</v>
      </c>
      <c r="F134" s="135" t="s">
        <v>1299</v>
      </c>
      <c r="G134" s="136" t="s">
        <v>201</v>
      </c>
      <c r="H134" s="137">
        <v>12</v>
      </c>
      <c r="I134" s="138"/>
      <c r="J134" s="139">
        <f t="shared" si="20"/>
        <v>0</v>
      </c>
      <c r="K134" s="135" t="s">
        <v>888</v>
      </c>
      <c r="L134" s="33"/>
      <c r="M134" s="140" t="s">
        <v>3</v>
      </c>
      <c r="N134" s="141" t="s">
        <v>46</v>
      </c>
      <c r="P134" s="142">
        <f t="shared" si="21"/>
        <v>0</v>
      </c>
      <c r="Q134" s="142">
        <v>0</v>
      </c>
      <c r="R134" s="142">
        <f t="shared" si="22"/>
        <v>0</v>
      </c>
      <c r="S134" s="142">
        <v>0</v>
      </c>
      <c r="T134" s="143">
        <f t="shared" si="23"/>
        <v>0</v>
      </c>
      <c r="AR134" s="144" t="s">
        <v>160</v>
      </c>
      <c r="AT134" s="144" t="s">
        <v>161</v>
      </c>
      <c r="AU134" s="144" t="s">
        <v>83</v>
      </c>
      <c r="AY134" s="17" t="s">
        <v>157</v>
      </c>
      <c r="BE134" s="145">
        <f t="shared" si="24"/>
        <v>0</v>
      </c>
      <c r="BF134" s="145">
        <f t="shared" si="25"/>
        <v>0</v>
      </c>
      <c r="BG134" s="145">
        <f t="shared" si="26"/>
        <v>0</v>
      </c>
      <c r="BH134" s="145">
        <f t="shared" si="27"/>
        <v>0</v>
      </c>
      <c r="BI134" s="145">
        <f t="shared" si="28"/>
        <v>0</v>
      </c>
      <c r="BJ134" s="17" t="s">
        <v>83</v>
      </c>
      <c r="BK134" s="145">
        <f t="shared" si="29"/>
        <v>0</v>
      </c>
      <c r="BL134" s="17" t="s">
        <v>160</v>
      </c>
      <c r="BM134" s="144" t="s">
        <v>952</v>
      </c>
    </row>
    <row r="135" spans="2:65" s="1" customFormat="1" ht="16.5" customHeight="1" x14ac:dyDescent="0.2">
      <c r="B135" s="132"/>
      <c r="C135" s="133" t="s">
        <v>403</v>
      </c>
      <c r="D135" s="133" t="s">
        <v>161</v>
      </c>
      <c r="E135" s="134" t="s">
        <v>1327</v>
      </c>
      <c r="F135" s="135" t="s">
        <v>1303</v>
      </c>
      <c r="G135" s="136" t="s">
        <v>1286</v>
      </c>
      <c r="H135" s="137">
        <v>2.06</v>
      </c>
      <c r="I135" s="138"/>
      <c r="J135" s="139">
        <f t="shared" si="20"/>
        <v>0</v>
      </c>
      <c r="K135" s="135" t="s">
        <v>888</v>
      </c>
      <c r="L135" s="33"/>
      <c r="M135" s="140" t="s">
        <v>3</v>
      </c>
      <c r="N135" s="141" t="s">
        <v>46</v>
      </c>
      <c r="P135" s="142">
        <f t="shared" si="21"/>
        <v>0</v>
      </c>
      <c r="Q135" s="142">
        <v>0</v>
      </c>
      <c r="R135" s="142">
        <f t="shared" si="22"/>
        <v>0</v>
      </c>
      <c r="S135" s="142">
        <v>0</v>
      </c>
      <c r="T135" s="143">
        <f t="shared" si="23"/>
        <v>0</v>
      </c>
      <c r="AR135" s="144" t="s">
        <v>160</v>
      </c>
      <c r="AT135" s="144" t="s">
        <v>161</v>
      </c>
      <c r="AU135" s="144" t="s">
        <v>83</v>
      </c>
      <c r="AY135" s="17" t="s">
        <v>157</v>
      </c>
      <c r="BE135" s="145">
        <f t="shared" si="24"/>
        <v>0</v>
      </c>
      <c r="BF135" s="145">
        <f t="shared" si="25"/>
        <v>0</v>
      </c>
      <c r="BG135" s="145">
        <f t="shared" si="26"/>
        <v>0</v>
      </c>
      <c r="BH135" s="145">
        <f t="shared" si="27"/>
        <v>0</v>
      </c>
      <c r="BI135" s="145">
        <f t="shared" si="28"/>
        <v>0</v>
      </c>
      <c r="BJ135" s="17" t="s">
        <v>83</v>
      </c>
      <c r="BK135" s="145">
        <f t="shared" si="29"/>
        <v>0</v>
      </c>
      <c r="BL135" s="17" t="s">
        <v>160</v>
      </c>
      <c r="BM135" s="144" t="s">
        <v>956</v>
      </c>
    </row>
    <row r="136" spans="2:65" s="11" customFormat="1" ht="26.1" customHeight="1" x14ac:dyDescent="0.2">
      <c r="B136" s="120"/>
      <c r="D136" s="121" t="s">
        <v>74</v>
      </c>
      <c r="E136" s="122" t="s">
        <v>1328</v>
      </c>
      <c r="F136" s="122" t="s">
        <v>1329</v>
      </c>
      <c r="I136" s="123"/>
      <c r="J136" s="124">
        <f>BK136</f>
        <v>0</v>
      </c>
      <c r="L136" s="120"/>
      <c r="M136" s="125"/>
      <c r="P136" s="126">
        <f>SUM(P137:P151)</f>
        <v>0</v>
      </c>
      <c r="R136" s="126">
        <f>SUM(R137:R151)</f>
        <v>0</v>
      </c>
      <c r="T136" s="127">
        <f>SUM(T137:T151)</f>
        <v>0</v>
      </c>
      <c r="AR136" s="121" t="s">
        <v>83</v>
      </c>
      <c r="AT136" s="128" t="s">
        <v>74</v>
      </c>
      <c r="AU136" s="128" t="s">
        <v>75</v>
      </c>
      <c r="AY136" s="121" t="s">
        <v>157</v>
      </c>
      <c r="BK136" s="129">
        <f>SUM(BK137:BK151)</f>
        <v>0</v>
      </c>
    </row>
    <row r="137" spans="2:65" s="1" customFormat="1" ht="24.2" customHeight="1" x14ac:dyDescent="0.2">
      <c r="B137" s="132"/>
      <c r="C137" s="133" t="s">
        <v>407</v>
      </c>
      <c r="D137" s="133" t="s">
        <v>161</v>
      </c>
      <c r="E137" s="134" t="s">
        <v>1330</v>
      </c>
      <c r="F137" s="135" t="s">
        <v>1270</v>
      </c>
      <c r="G137" s="136" t="s">
        <v>316</v>
      </c>
      <c r="H137" s="137">
        <v>10</v>
      </c>
      <c r="I137" s="138"/>
      <c r="J137" s="139">
        <f>ROUND(I137*H137,2)</f>
        <v>0</v>
      </c>
      <c r="K137" s="135" t="s">
        <v>888</v>
      </c>
      <c r="L137" s="33"/>
      <c r="M137" s="140" t="s">
        <v>3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160</v>
      </c>
      <c r="AT137" s="144" t="s">
        <v>161</v>
      </c>
      <c r="AU137" s="144" t="s">
        <v>83</v>
      </c>
      <c r="AY137" s="17" t="s">
        <v>157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83</v>
      </c>
      <c r="BK137" s="145">
        <f>ROUND(I137*H137,2)</f>
        <v>0</v>
      </c>
      <c r="BL137" s="17" t="s">
        <v>160</v>
      </c>
      <c r="BM137" s="144" t="s">
        <v>959</v>
      </c>
    </row>
    <row r="138" spans="2:65" s="13" customFormat="1" x14ac:dyDescent="0.2">
      <c r="B138" s="157"/>
      <c r="D138" s="151" t="s">
        <v>169</v>
      </c>
      <c r="E138" s="158" t="s">
        <v>3</v>
      </c>
      <c r="F138" s="159" t="s">
        <v>1331</v>
      </c>
      <c r="H138" s="160">
        <v>10</v>
      </c>
      <c r="I138" s="161"/>
      <c r="L138" s="157"/>
      <c r="M138" s="162"/>
      <c r="T138" s="163"/>
      <c r="AT138" s="158" t="s">
        <v>169</v>
      </c>
      <c r="AU138" s="158" t="s">
        <v>83</v>
      </c>
      <c r="AV138" s="13" t="s">
        <v>85</v>
      </c>
      <c r="AW138" s="13" t="s">
        <v>36</v>
      </c>
      <c r="AX138" s="13" t="s">
        <v>75</v>
      </c>
      <c r="AY138" s="158" t="s">
        <v>157</v>
      </c>
    </row>
    <row r="139" spans="2:65" s="14" customFormat="1" x14ac:dyDescent="0.2">
      <c r="B139" s="164"/>
      <c r="D139" s="151" t="s">
        <v>169</v>
      </c>
      <c r="E139" s="165" t="s">
        <v>3</v>
      </c>
      <c r="F139" s="166" t="s">
        <v>176</v>
      </c>
      <c r="H139" s="167">
        <v>10</v>
      </c>
      <c r="I139" s="168"/>
      <c r="L139" s="164"/>
      <c r="M139" s="169"/>
      <c r="T139" s="170"/>
      <c r="AT139" s="165" t="s">
        <v>169</v>
      </c>
      <c r="AU139" s="165" t="s">
        <v>83</v>
      </c>
      <c r="AV139" s="14" t="s">
        <v>160</v>
      </c>
      <c r="AW139" s="14" t="s">
        <v>36</v>
      </c>
      <c r="AX139" s="14" t="s">
        <v>83</v>
      </c>
      <c r="AY139" s="165" t="s">
        <v>157</v>
      </c>
    </row>
    <row r="140" spans="2:65" s="1" customFormat="1" ht="24.2" customHeight="1" x14ac:dyDescent="0.2">
      <c r="B140" s="132"/>
      <c r="C140" s="133" t="s">
        <v>414</v>
      </c>
      <c r="D140" s="133" t="s">
        <v>161</v>
      </c>
      <c r="E140" s="134" t="s">
        <v>1332</v>
      </c>
      <c r="F140" s="135" t="s">
        <v>1273</v>
      </c>
      <c r="G140" s="136" t="s">
        <v>316</v>
      </c>
      <c r="H140" s="137">
        <v>18</v>
      </c>
      <c r="I140" s="138"/>
      <c r="J140" s="139">
        <f t="shared" ref="J140:J151" si="30">ROUND(I140*H140,2)</f>
        <v>0</v>
      </c>
      <c r="K140" s="135" t="s">
        <v>888</v>
      </c>
      <c r="L140" s="33"/>
      <c r="M140" s="140" t="s">
        <v>3</v>
      </c>
      <c r="N140" s="141" t="s">
        <v>46</v>
      </c>
      <c r="P140" s="142">
        <f t="shared" ref="P140:P151" si="31">O140*H140</f>
        <v>0</v>
      </c>
      <c r="Q140" s="142">
        <v>0</v>
      </c>
      <c r="R140" s="142">
        <f t="shared" ref="R140:R151" si="32">Q140*H140</f>
        <v>0</v>
      </c>
      <c r="S140" s="142">
        <v>0</v>
      </c>
      <c r="T140" s="143">
        <f t="shared" ref="T140:T151" si="33">S140*H140</f>
        <v>0</v>
      </c>
      <c r="AR140" s="144" t="s">
        <v>160</v>
      </c>
      <c r="AT140" s="144" t="s">
        <v>161</v>
      </c>
      <c r="AU140" s="144" t="s">
        <v>83</v>
      </c>
      <c r="AY140" s="17" t="s">
        <v>157</v>
      </c>
      <c r="BE140" s="145">
        <f t="shared" ref="BE140:BE151" si="34">IF(N140="základní",J140,0)</f>
        <v>0</v>
      </c>
      <c r="BF140" s="145">
        <f t="shared" ref="BF140:BF151" si="35">IF(N140="snížená",J140,0)</f>
        <v>0</v>
      </c>
      <c r="BG140" s="145">
        <f t="shared" ref="BG140:BG151" si="36">IF(N140="zákl. přenesená",J140,0)</f>
        <v>0</v>
      </c>
      <c r="BH140" s="145">
        <f t="shared" ref="BH140:BH151" si="37">IF(N140="sníž. přenesená",J140,0)</f>
        <v>0</v>
      </c>
      <c r="BI140" s="145">
        <f t="shared" ref="BI140:BI151" si="38">IF(N140="nulová",J140,0)</f>
        <v>0</v>
      </c>
      <c r="BJ140" s="17" t="s">
        <v>83</v>
      </c>
      <c r="BK140" s="145">
        <f t="shared" ref="BK140:BK151" si="39">ROUND(I140*H140,2)</f>
        <v>0</v>
      </c>
      <c r="BL140" s="17" t="s">
        <v>160</v>
      </c>
      <c r="BM140" s="144" t="s">
        <v>962</v>
      </c>
    </row>
    <row r="141" spans="2:65" s="1" customFormat="1" ht="24.2" customHeight="1" x14ac:dyDescent="0.2">
      <c r="B141" s="132"/>
      <c r="C141" s="133" t="s">
        <v>421</v>
      </c>
      <c r="D141" s="133" t="s">
        <v>161</v>
      </c>
      <c r="E141" s="134" t="s">
        <v>1333</v>
      </c>
      <c r="F141" s="135" t="s">
        <v>1275</v>
      </c>
      <c r="G141" s="136" t="s">
        <v>316</v>
      </c>
      <c r="H141" s="137">
        <v>34</v>
      </c>
      <c r="I141" s="138"/>
      <c r="J141" s="139">
        <f t="shared" si="30"/>
        <v>0</v>
      </c>
      <c r="K141" s="135" t="s">
        <v>888</v>
      </c>
      <c r="L141" s="33"/>
      <c r="M141" s="140" t="s">
        <v>3</v>
      </c>
      <c r="N141" s="141" t="s">
        <v>46</v>
      </c>
      <c r="P141" s="142">
        <f t="shared" si="31"/>
        <v>0</v>
      </c>
      <c r="Q141" s="142">
        <v>0</v>
      </c>
      <c r="R141" s="142">
        <f t="shared" si="32"/>
        <v>0</v>
      </c>
      <c r="S141" s="142">
        <v>0</v>
      </c>
      <c r="T141" s="143">
        <f t="shared" si="33"/>
        <v>0</v>
      </c>
      <c r="AR141" s="144" t="s">
        <v>160</v>
      </c>
      <c r="AT141" s="144" t="s">
        <v>161</v>
      </c>
      <c r="AU141" s="144" t="s">
        <v>83</v>
      </c>
      <c r="AY141" s="17" t="s">
        <v>157</v>
      </c>
      <c r="BE141" s="145">
        <f t="shared" si="34"/>
        <v>0</v>
      </c>
      <c r="BF141" s="145">
        <f t="shared" si="35"/>
        <v>0</v>
      </c>
      <c r="BG141" s="145">
        <f t="shared" si="36"/>
        <v>0</v>
      </c>
      <c r="BH141" s="145">
        <f t="shared" si="37"/>
        <v>0</v>
      </c>
      <c r="BI141" s="145">
        <f t="shared" si="38"/>
        <v>0</v>
      </c>
      <c r="BJ141" s="17" t="s">
        <v>83</v>
      </c>
      <c r="BK141" s="145">
        <f t="shared" si="39"/>
        <v>0</v>
      </c>
      <c r="BL141" s="17" t="s">
        <v>160</v>
      </c>
      <c r="BM141" s="144" t="s">
        <v>965</v>
      </c>
    </row>
    <row r="142" spans="2:65" s="1" customFormat="1" ht="33" customHeight="1" x14ac:dyDescent="0.2">
      <c r="B142" s="132"/>
      <c r="C142" s="133" t="s">
        <v>431</v>
      </c>
      <c r="D142" s="133" t="s">
        <v>161</v>
      </c>
      <c r="E142" s="134" t="s">
        <v>1334</v>
      </c>
      <c r="F142" s="135" t="s">
        <v>1279</v>
      </c>
      <c r="G142" s="136" t="s">
        <v>316</v>
      </c>
      <c r="H142" s="137">
        <v>1</v>
      </c>
      <c r="I142" s="138"/>
      <c r="J142" s="139">
        <f t="shared" si="30"/>
        <v>0</v>
      </c>
      <c r="K142" s="135" t="s">
        <v>888</v>
      </c>
      <c r="L142" s="33"/>
      <c r="M142" s="140" t="s">
        <v>3</v>
      </c>
      <c r="N142" s="141" t="s">
        <v>46</v>
      </c>
      <c r="P142" s="142">
        <f t="shared" si="31"/>
        <v>0</v>
      </c>
      <c r="Q142" s="142">
        <v>0</v>
      </c>
      <c r="R142" s="142">
        <f t="shared" si="32"/>
        <v>0</v>
      </c>
      <c r="S142" s="142">
        <v>0</v>
      </c>
      <c r="T142" s="143">
        <f t="shared" si="33"/>
        <v>0</v>
      </c>
      <c r="AR142" s="144" t="s">
        <v>160</v>
      </c>
      <c r="AT142" s="144" t="s">
        <v>161</v>
      </c>
      <c r="AU142" s="144" t="s">
        <v>83</v>
      </c>
      <c r="AY142" s="17" t="s">
        <v>157</v>
      </c>
      <c r="BE142" s="145">
        <f t="shared" si="34"/>
        <v>0</v>
      </c>
      <c r="BF142" s="145">
        <f t="shared" si="35"/>
        <v>0</v>
      </c>
      <c r="BG142" s="145">
        <f t="shared" si="36"/>
        <v>0</v>
      </c>
      <c r="BH142" s="145">
        <f t="shared" si="37"/>
        <v>0</v>
      </c>
      <c r="BI142" s="145">
        <f t="shared" si="38"/>
        <v>0</v>
      </c>
      <c r="BJ142" s="17" t="s">
        <v>83</v>
      </c>
      <c r="BK142" s="145">
        <f t="shared" si="39"/>
        <v>0</v>
      </c>
      <c r="BL142" s="17" t="s">
        <v>160</v>
      </c>
      <c r="BM142" s="144" t="s">
        <v>610</v>
      </c>
    </row>
    <row r="143" spans="2:65" s="1" customFormat="1" ht="33" customHeight="1" x14ac:dyDescent="0.2">
      <c r="B143" s="132"/>
      <c r="C143" s="133" t="s">
        <v>441</v>
      </c>
      <c r="D143" s="133" t="s">
        <v>161</v>
      </c>
      <c r="E143" s="134" t="s">
        <v>1335</v>
      </c>
      <c r="F143" s="135" t="s">
        <v>1281</v>
      </c>
      <c r="G143" s="136" t="s">
        <v>316</v>
      </c>
      <c r="H143" s="137">
        <v>61</v>
      </c>
      <c r="I143" s="138"/>
      <c r="J143" s="139">
        <f t="shared" si="30"/>
        <v>0</v>
      </c>
      <c r="K143" s="135" t="s">
        <v>888</v>
      </c>
      <c r="L143" s="33"/>
      <c r="M143" s="140" t="s">
        <v>3</v>
      </c>
      <c r="N143" s="141" t="s">
        <v>46</v>
      </c>
      <c r="P143" s="142">
        <f t="shared" si="31"/>
        <v>0</v>
      </c>
      <c r="Q143" s="142">
        <v>0</v>
      </c>
      <c r="R143" s="142">
        <f t="shared" si="32"/>
        <v>0</v>
      </c>
      <c r="S143" s="142">
        <v>0</v>
      </c>
      <c r="T143" s="143">
        <f t="shared" si="33"/>
        <v>0</v>
      </c>
      <c r="AR143" s="144" t="s">
        <v>160</v>
      </c>
      <c r="AT143" s="144" t="s">
        <v>161</v>
      </c>
      <c r="AU143" s="144" t="s">
        <v>83</v>
      </c>
      <c r="AY143" s="17" t="s">
        <v>157</v>
      </c>
      <c r="BE143" s="145">
        <f t="shared" si="34"/>
        <v>0</v>
      </c>
      <c r="BF143" s="145">
        <f t="shared" si="35"/>
        <v>0</v>
      </c>
      <c r="BG143" s="145">
        <f t="shared" si="36"/>
        <v>0</v>
      </c>
      <c r="BH143" s="145">
        <f t="shared" si="37"/>
        <v>0</v>
      </c>
      <c r="BI143" s="145">
        <f t="shared" si="38"/>
        <v>0</v>
      </c>
      <c r="BJ143" s="17" t="s">
        <v>83</v>
      </c>
      <c r="BK143" s="145">
        <f t="shared" si="39"/>
        <v>0</v>
      </c>
      <c r="BL143" s="17" t="s">
        <v>160</v>
      </c>
      <c r="BM143" s="144" t="s">
        <v>623</v>
      </c>
    </row>
    <row r="144" spans="2:65" s="1" customFormat="1" ht="24.2" customHeight="1" x14ac:dyDescent="0.2">
      <c r="B144" s="132"/>
      <c r="C144" s="133" t="s">
        <v>448</v>
      </c>
      <c r="D144" s="133" t="s">
        <v>161</v>
      </c>
      <c r="E144" s="134" t="s">
        <v>1336</v>
      </c>
      <c r="F144" s="135" t="s">
        <v>1283</v>
      </c>
      <c r="G144" s="136" t="s">
        <v>201</v>
      </c>
      <c r="H144" s="137">
        <v>1</v>
      </c>
      <c r="I144" s="138"/>
      <c r="J144" s="139">
        <f t="shared" si="30"/>
        <v>0</v>
      </c>
      <c r="K144" s="135" t="s">
        <v>888</v>
      </c>
      <c r="L144" s="33"/>
      <c r="M144" s="140" t="s">
        <v>3</v>
      </c>
      <c r="N144" s="141" t="s">
        <v>46</v>
      </c>
      <c r="P144" s="142">
        <f t="shared" si="31"/>
        <v>0</v>
      </c>
      <c r="Q144" s="142">
        <v>0</v>
      </c>
      <c r="R144" s="142">
        <f t="shared" si="32"/>
        <v>0</v>
      </c>
      <c r="S144" s="142">
        <v>0</v>
      </c>
      <c r="T144" s="143">
        <f t="shared" si="33"/>
        <v>0</v>
      </c>
      <c r="AR144" s="144" t="s">
        <v>160</v>
      </c>
      <c r="AT144" s="144" t="s">
        <v>161</v>
      </c>
      <c r="AU144" s="144" t="s">
        <v>83</v>
      </c>
      <c r="AY144" s="17" t="s">
        <v>157</v>
      </c>
      <c r="BE144" s="145">
        <f t="shared" si="34"/>
        <v>0</v>
      </c>
      <c r="BF144" s="145">
        <f t="shared" si="35"/>
        <v>0</v>
      </c>
      <c r="BG144" s="145">
        <f t="shared" si="36"/>
        <v>0</v>
      </c>
      <c r="BH144" s="145">
        <f t="shared" si="37"/>
        <v>0</v>
      </c>
      <c r="BI144" s="145">
        <f t="shared" si="38"/>
        <v>0</v>
      </c>
      <c r="BJ144" s="17" t="s">
        <v>83</v>
      </c>
      <c r="BK144" s="145">
        <f t="shared" si="39"/>
        <v>0</v>
      </c>
      <c r="BL144" s="17" t="s">
        <v>160</v>
      </c>
      <c r="BM144" s="144" t="s">
        <v>632</v>
      </c>
    </row>
    <row r="145" spans="2:65" s="1" customFormat="1" ht="16.5" customHeight="1" x14ac:dyDescent="0.2">
      <c r="B145" s="132"/>
      <c r="C145" s="133" t="s">
        <v>455</v>
      </c>
      <c r="D145" s="133" t="s">
        <v>161</v>
      </c>
      <c r="E145" s="134" t="s">
        <v>1337</v>
      </c>
      <c r="F145" s="135" t="s">
        <v>1285</v>
      </c>
      <c r="G145" s="136" t="s">
        <v>1286</v>
      </c>
      <c r="H145" s="137">
        <v>102</v>
      </c>
      <c r="I145" s="138"/>
      <c r="J145" s="139">
        <f t="shared" si="30"/>
        <v>0</v>
      </c>
      <c r="K145" s="135" t="s">
        <v>888</v>
      </c>
      <c r="L145" s="33"/>
      <c r="M145" s="140" t="s">
        <v>3</v>
      </c>
      <c r="N145" s="141" t="s">
        <v>46</v>
      </c>
      <c r="P145" s="142">
        <f t="shared" si="31"/>
        <v>0</v>
      </c>
      <c r="Q145" s="142">
        <v>0</v>
      </c>
      <c r="R145" s="142">
        <f t="shared" si="32"/>
        <v>0</v>
      </c>
      <c r="S145" s="142">
        <v>0</v>
      </c>
      <c r="T145" s="143">
        <f t="shared" si="33"/>
        <v>0</v>
      </c>
      <c r="AR145" s="144" t="s">
        <v>160</v>
      </c>
      <c r="AT145" s="144" t="s">
        <v>161</v>
      </c>
      <c r="AU145" s="144" t="s">
        <v>83</v>
      </c>
      <c r="AY145" s="17" t="s">
        <v>157</v>
      </c>
      <c r="BE145" s="145">
        <f t="shared" si="34"/>
        <v>0</v>
      </c>
      <c r="BF145" s="145">
        <f t="shared" si="35"/>
        <v>0</v>
      </c>
      <c r="BG145" s="145">
        <f t="shared" si="36"/>
        <v>0</v>
      </c>
      <c r="BH145" s="145">
        <f t="shared" si="37"/>
        <v>0</v>
      </c>
      <c r="BI145" s="145">
        <f t="shared" si="38"/>
        <v>0</v>
      </c>
      <c r="BJ145" s="17" t="s">
        <v>83</v>
      </c>
      <c r="BK145" s="145">
        <f t="shared" si="39"/>
        <v>0</v>
      </c>
      <c r="BL145" s="17" t="s">
        <v>160</v>
      </c>
      <c r="BM145" s="144" t="s">
        <v>645</v>
      </c>
    </row>
    <row r="146" spans="2:65" s="1" customFormat="1" ht="24.2" customHeight="1" x14ac:dyDescent="0.2">
      <c r="B146" s="132"/>
      <c r="C146" s="133" t="s">
        <v>461</v>
      </c>
      <c r="D146" s="133" t="s">
        <v>161</v>
      </c>
      <c r="E146" s="134" t="s">
        <v>1338</v>
      </c>
      <c r="F146" s="135" t="s">
        <v>1288</v>
      </c>
      <c r="G146" s="136" t="s">
        <v>201</v>
      </c>
      <c r="H146" s="137">
        <v>1</v>
      </c>
      <c r="I146" s="138"/>
      <c r="J146" s="139">
        <f t="shared" si="30"/>
        <v>0</v>
      </c>
      <c r="K146" s="135" t="s">
        <v>888</v>
      </c>
      <c r="L146" s="33"/>
      <c r="M146" s="140" t="s">
        <v>3</v>
      </c>
      <c r="N146" s="141" t="s">
        <v>46</v>
      </c>
      <c r="P146" s="142">
        <f t="shared" si="31"/>
        <v>0</v>
      </c>
      <c r="Q146" s="142">
        <v>0</v>
      </c>
      <c r="R146" s="142">
        <f t="shared" si="32"/>
        <v>0</v>
      </c>
      <c r="S146" s="142">
        <v>0</v>
      </c>
      <c r="T146" s="143">
        <f t="shared" si="33"/>
        <v>0</v>
      </c>
      <c r="AR146" s="144" t="s">
        <v>160</v>
      </c>
      <c r="AT146" s="144" t="s">
        <v>161</v>
      </c>
      <c r="AU146" s="144" t="s">
        <v>83</v>
      </c>
      <c r="AY146" s="17" t="s">
        <v>157</v>
      </c>
      <c r="BE146" s="145">
        <f t="shared" si="34"/>
        <v>0</v>
      </c>
      <c r="BF146" s="145">
        <f t="shared" si="35"/>
        <v>0</v>
      </c>
      <c r="BG146" s="145">
        <f t="shared" si="36"/>
        <v>0</v>
      </c>
      <c r="BH146" s="145">
        <f t="shared" si="37"/>
        <v>0</v>
      </c>
      <c r="BI146" s="145">
        <f t="shared" si="38"/>
        <v>0</v>
      </c>
      <c r="BJ146" s="17" t="s">
        <v>83</v>
      </c>
      <c r="BK146" s="145">
        <f t="shared" si="39"/>
        <v>0</v>
      </c>
      <c r="BL146" s="17" t="s">
        <v>160</v>
      </c>
      <c r="BM146" s="144" t="s">
        <v>659</v>
      </c>
    </row>
    <row r="147" spans="2:65" s="1" customFormat="1" ht="33" customHeight="1" x14ac:dyDescent="0.2">
      <c r="B147" s="132"/>
      <c r="C147" s="133" t="s">
        <v>467</v>
      </c>
      <c r="D147" s="133" t="s">
        <v>161</v>
      </c>
      <c r="E147" s="134" t="s">
        <v>1339</v>
      </c>
      <c r="F147" s="135" t="s">
        <v>1340</v>
      </c>
      <c r="G147" s="136" t="s">
        <v>1291</v>
      </c>
      <c r="H147" s="137">
        <v>1</v>
      </c>
      <c r="I147" s="138"/>
      <c r="J147" s="139">
        <f t="shared" si="30"/>
        <v>0</v>
      </c>
      <c r="K147" s="135" t="s">
        <v>888</v>
      </c>
      <c r="L147" s="33"/>
      <c r="M147" s="140" t="s">
        <v>3</v>
      </c>
      <c r="N147" s="141" t="s">
        <v>46</v>
      </c>
      <c r="P147" s="142">
        <f t="shared" si="31"/>
        <v>0</v>
      </c>
      <c r="Q147" s="142">
        <v>0</v>
      </c>
      <c r="R147" s="142">
        <f t="shared" si="32"/>
        <v>0</v>
      </c>
      <c r="S147" s="142">
        <v>0</v>
      </c>
      <c r="T147" s="143">
        <f t="shared" si="33"/>
        <v>0</v>
      </c>
      <c r="AR147" s="144" t="s">
        <v>160</v>
      </c>
      <c r="AT147" s="144" t="s">
        <v>161</v>
      </c>
      <c r="AU147" s="144" t="s">
        <v>83</v>
      </c>
      <c r="AY147" s="17" t="s">
        <v>157</v>
      </c>
      <c r="BE147" s="145">
        <f t="shared" si="34"/>
        <v>0</v>
      </c>
      <c r="BF147" s="145">
        <f t="shared" si="35"/>
        <v>0</v>
      </c>
      <c r="BG147" s="145">
        <f t="shared" si="36"/>
        <v>0</v>
      </c>
      <c r="BH147" s="145">
        <f t="shared" si="37"/>
        <v>0</v>
      </c>
      <c r="BI147" s="145">
        <f t="shared" si="38"/>
        <v>0</v>
      </c>
      <c r="BJ147" s="17" t="s">
        <v>83</v>
      </c>
      <c r="BK147" s="145">
        <f t="shared" si="39"/>
        <v>0</v>
      </c>
      <c r="BL147" s="17" t="s">
        <v>160</v>
      </c>
      <c r="BM147" s="144" t="s">
        <v>672</v>
      </c>
    </row>
    <row r="148" spans="2:65" s="1" customFormat="1" ht="37.700000000000003" customHeight="1" x14ac:dyDescent="0.2">
      <c r="B148" s="132"/>
      <c r="C148" s="133" t="s">
        <v>473</v>
      </c>
      <c r="D148" s="133" t="s">
        <v>161</v>
      </c>
      <c r="E148" s="134" t="s">
        <v>1341</v>
      </c>
      <c r="F148" s="135" t="s">
        <v>1320</v>
      </c>
      <c r="G148" s="136" t="s">
        <v>1291</v>
      </c>
      <c r="H148" s="137">
        <v>5</v>
      </c>
      <c r="I148" s="138"/>
      <c r="J148" s="139">
        <f t="shared" si="30"/>
        <v>0</v>
      </c>
      <c r="K148" s="135" t="s">
        <v>888</v>
      </c>
      <c r="L148" s="33"/>
      <c r="M148" s="140" t="s">
        <v>3</v>
      </c>
      <c r="N148" s="141" t="s">
        <v>46</v>
      </c>
      <c r="P148" s="142">
        <f t="shared" si="31"/>
        <v>0</v>
      </c>
      <c r="Q148" s="142">
        <v>0</v>
      </c>
      <c r="R148" s="142">
        <f t="shared" si="32"/>
        <v>0</v>
      </c>
      <c r="S148" s="142">
        <v>0</v>
      </c>
      <c r="T148" s="143">
        <f t="shared" si="33"/>
        <v>0</v>
      </c>
      <c r="AR148" s="144" t="s">
        <v>160</v>
      </c>
      <c r="AT148" s="144" t="s">
        <v>161</v>
      </c>
      <c r="AU148" s="144" t="s">
        <v>83</v>
      </c>
      <c r="AY148" s="17" t="s">
        <v>157</v>
      </c>
      <c r="BE148" s="145">
        <f t="shared" si="34"/>
        <v>0</v>
      </c>
      <c r="BF148" s="145">
        <f t="shared" si="35"/>
        <v>0</v>
      </c>
      <c r="BG148" s="145">
        <f t="shared" si="36"/>
        <v>0</v>
      </c>
      <c r="BH148" s="145">
        <f t="shared" si="37"/>
        <v>0</v>
      </c>
      <c r="BI148" s="145">
        <f t="shared" si="38"/>
        <v>0</v>
      </c>
      <c r="BJ148" s="17" t="s">
        <v>83</v>
      </c>
      <c r="BK148" s="145">
        <f t="shared" si="39"/>
        <v>0</v>
      </c>
      <c r="BL148" s="17" t="s">
        <v>160</v>
      </c>
      <c r="BM148" s="144" t="s">
        <v>683</v>
      </c>
    </row>
    <row r="149" spans="2:65" s="1" customFormat="1" ht="37.700000000000003" customHeight="1" x14ac:dyDescent="0.2">
      <c r="B149" s="132"/>
      <c r="C149" s="133" t="s">
        <v>482</v>
      </c>
      <c r="D149" s="133" t="s">
        <v>161</v>
      </c>
      <c r="E149" s="134" t="s">
        <v>1342</v>
      </c>
      <c r="F149" s="135" t="s">
        <v>1343</v>
      </c>
      <c r="G149" s="136" t="s">
        <v>1291</v>
      </c>
      <c r="H149" s="137">
        <v>1</v>
      </c>
      <c r="I149" s="138"/>
      <c r="J149" s="139">
        <f t="shared" si="30"/>
        <v>0</v>
      </c>
      <c r="K149" s="135" t="s">
        <v>888</v>
      </c>
      <c r="L149" s="33"/>
      <c r="M149" s="140" t="s">
        <v>3</v>
      </c>
      <c r="N149" s="141" t="s">
        <v>46</v>
      </c>
      <c r="P149" s="142">
        <f t="shared" si="31"/>
        <v>0</v>
      </c>
      <c r="Q149" s="142">
        <v>0</v>
      </c>
      <c r="R149" s="142">
        <f t="shared" si="32"/>
        <v>0</v>
      </c>
      <c r="S149" s="142">
        <v>0</v>
      </c>
      <c r="T149" s="143">
        <f t="shared" si="33"/>
        <v>0</v>
      </c>
      <c r="AR149" s="144" t="s">
        <v>160</v>
      </c>
      <c r="AT149" s="144" t="s">
        <v>161</v>
      </c>
      <c r="AU149" s="144" t="s">
        <v>83</v>
      </c>
      <c r="AY149" s="17" t="s">
        <v>157</v>
      </c>
      <c r="BE149" s="145">
        <f t="shared" si="34"/>
        <v>0</v>
      </c>
      <c r="BF149" s="145">
        <f t="shared" si="35"/>
        <v>0</v>
      </c>
      <c r="BG149" s="145">
        <f t="shared" si="36"/>
        <v>0</v>
      </c>
      <c r="BH149" s="145">
        <f t="shared" si="37"/>
        <v>0</v>
      </c>
      <c r="BI149" s="145">
        <f t="shared" si="38"/>
        <v>0</v>
      </c>
      <c r="BJ149" s="17" t="s">
        <v>83</v>
      </c>
      <c r="BK149" s="145">
        <f t="shared" si="39"/>
        <v>0</v>
      </c>
      <c r="BL149" s="17" t="s">
        <v>160</v>
      </c>
      <c r="BM149" s="144" t="s">
        <v>697</v>
      </c>
    </row>
    <row r="150" spans="2:65" s="1" customFormat="1" ht="37.700000000000003" customHeight="1" x14ac:dyDescent="0.2">
      <c r="B150" s="132"/>
      <c r="C150" s="133" t="s">
        <v>487</v>
      </c>
      <c r="D150" s="133" t="s">
        <v>161</v>
      </c>
      <c r="E150" s="134" t="s">
        <v>1344</v>
      </c>
      <c r="F150" s="135" t="s">
        <v>1297</v>
      </c>
      <c r="G150" s="136" t="s">
        <v>1291</v>
      </c>
      <c r="H150" s="137">
        <v>7</v>
      </c>
      <c r="I150" s="138"/>
      <c r="J150" s="139">
        <f t="shared" si="30"/>
        <v>0</v>
      </c>
      <c r="K150" s="135" t="s">
        <v>888</v>
      </c>
      <c r="L150" s="33"/>
      <c r="M150" s="140" t="s">
        <v>3</v>
      </c>
      <c r="N150" s="141" t="s">
        <v>46</v>
      </c>
      <c r="P150" s="142">
        <f t="shared" si="31"/>
        <v>0</v>
      </c>
      <c r="Q150" s="142">
        <v>0</v>
      </c>
      <c r="R150" s="142">
        <f t="shared" si="32"/>
        <v>0</v>
      </c>
      <c r="S150" s="142">
        <v>0</v>
      </c>
      <c r="T150" s="143">
        <f t="shared" si="33"/>
        <v>0</v>
      </c>
      <c r="AR150" s="144" t="s">
        <v>160</v>
      </c>
      <c r="AT150" s="144" t="s">
        <v>161</v>
      </c>
      <c r="AU150" s="144" t="s">
        <v>83</v>
      </c>
      <c r="AY150" s="17" t="s">
        <v>157</v>
      </c>
      <c r="BE150" s="145">
        <f t="shared" si="34"/>
        <v>0</v>
      </c>
      <c r="BF150" s="145">
        <f t="shared" si="35"/>
        <v>0</v>
      </c>
      <c r="BG150" s="145">
        <f t="shared" si="36"/>
        <v>0</v>
      </c>
      <c r="BH150" s="145">
        <f t="shared" si="37"/>
        <v>0</v>
      </c>
      <c r="BI150" s="145">
        <f t="shared" si="38"/>
        <v>0</v>
      </c>
      <c r="BJ150" s="17" t="s">
        <v>83</v>
      </c>
      <c r="BK150" s="145">
        <f t="shared" si="39"/>
        <v>0</v>
      </c>
      <c r="BL150" s="17" t="s">
        <v>160</v>
      </c>
      <c r="BM150" s="144" t="s">
        <v>707</v>
      </c>
    </row>
    <row r="151" spans="2:65" s="1" customFormat="1" ht="16.5" customHeight="1" x14ac:dyDescent="0.2">
      <c r="B151" s="132"/>
      <c r="C151" s="133" t="s">
        <v>493</v>
      </c>
      <c r="D151" s="133" t="s">
        <v>161</v>
      </c>
      <c r="E151" s="134" t="s">
        <v>1345</v>
      </c>
      <c r="F151" s="135" t="s">
        <v>1299</v>
      </c>
      <c r="G151" s="136" t="s">
        <v>201</v>
      </c>
      <c r="H151" s="137">
        <v>12</v>
      </c>
      <c r="I151" s="138"/>
      <c r="J151" s="139">
        <f t="shared" si="30"/>
        <v>0</v>
      </c>
      <c r="K151" s="135" t="s">
        <v>888</v>
      </c>
      <c r="L151" s="33"/>
      <c r="M151" s="140" t="s">
        <v>3</v>
      </c>
      <c r="N151" s="141" t="s">
        <v>46</v>
      </c>
      <c r="P151" s="142">
        <f t="shared" si="31"/>
        <v>0</v>
      </c>
      <c r="Q151" s="142">
        <v>0</v>
      </c>
      <c r="R151" s="142">
        <f t="shared" si="32"/>
        <v>0</v>
      </c>
      <c r="S151" s="142">
        <v>0</v>
      </c>
      <c r="T151" s="143">
        <f t="shared" si="33"/>
        <v>0</v>
      </c>
      <c r="AR151" s="144" t="s">
        <v>160</v>
      </c>
      <c r="AT151" s="144" t="s">
        <v>161</v>
      </c>
      <c r="AU151" s="144" t="s">
        <v>83</v>
      </c>
      <c r="AY151" s="17" t="s">
        <v>157</v>
      </c>
      <c r="BE151" s="145">
        <f t="shared" si="34"/>
        <v>0</v>
      </c>
      <c r="BF151" s="145">
        <f t="shared" si="35"/>
        <v>0</v>
      </c>
      <c r="BG151" s="145">
        <f t="shared" si="36"/>
        <v>0</v>
      </c>
      <c r="BH151" s="145">
        <f t="shared" si="37"/>
        <v>0</v>
      </c>
      <c r="BI151" s="145">
        <f t="shared" si="38"/>
        <v>0</v>
      </c>
      <c r="BJ151" s="17" t="s">
        <v>83</v>
      </c>
      <c r="BK151" s="145">
        <f t="shared" si="39"/>
        <v>0</v>
      </c>
      <c r="BL151" s="17" t="s">
        <v>160</v>
      </c>
      <c r="BM151" s="144" t="s">
        <v>725</v>
      </c>
    </row>
    <row r="152" spans="2:65" s="11" customFormat="1" ht="26.1" customHeight="1" x14ac:dyDescent="0.2">
      <c r="B152" s="120"/>
      <c r="D152" s="121" t="s">
        <v>74</v>
      </c>
      <c r="E152" s="122" t="s">
        <v>1006</v>
      </c>
      <c r="F152" s="122" t="s">
        <v>1006</v>
      </c>
      <c r="I152" s="123"/>
      <c r="J152" s="124">
        <f>BK152</f>
        <v>0</v>
      </c>
      <c r="L152" s="120"/>
      <c r="M152" s="190"/>
      <c r="N152" s="191"/>
      <c r="O152" s="191"/>
      <c r="P152" s="192">
        <v>0</v>
      </c>
      <c r="Q152" s="191"/>
      <c r="R152" s="192">
        <v>0</v>
      </c>
      <c r="S152" s="191"/>
      <c r="T152" s="193">
        <v>0</v>
      </c>
      <c r="AR152" s="121" t="s">
        <v>83</v>
      </c>
      <c r="AT152" s="128" t="s">
        <v>74</v>
      </c>
      <c r="AU152" s="128" t="s">
        <v>75</v>
      </c>
      <c r="AY152" s="121" t="s">
        <v>157</v>
      </c>
      <c r="BK152" s="129">
        <v>0</v>
      </c>
    </row>
    <row r="153" spans="2:65" s="1" customFormat="1" ht="6.95" customHeight="1" x14ac:dyDescent="0.2">
      <c r="B153" s="42"/>
      <c r="C153" s="43"/>
      <c r="D153" s="43"/>
      <c r="E153" s="43"/>
      <c r="F153" s="43"/>
      <c r="G153" s="43"/>
      <c r="H153" s="43"/>
      <c r="I153" s="43"/>
      <c r="J153" s="43"/>
      <c r="K153" s="43"/>
      <c r="L153" s="33"/>
    </row>
  </sheetData>
  <autoFilter ref="C83:K152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88"/>
  <sheetViews>
    <sheetView showGridLines="0" workbookViewId="0"/>
  </sheetViews>
  <sheetFormatPr defaultColWidth="12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L2" s="283" t="s">
        <v>6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100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9" t="str">
        <f>'Rekapitulace stavby'!K6</f>
        <v>Centrum robotiky v areálu VŠB-uznatelné náklady</v>
      </c>
      <c r="F7" s="320"/>
      <c r="G7" s="320"/>
      <c r="H7" s="320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1" t="s">
        <v>1346</v>
      </c>
      <c r="F9" s="318"/>
      <c r="G9" s="318"/>
      <c r="H9" s="318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1" t="str">
        <f>'Rekapitulace stavby'!E14</f>
        <v>Vyplň údaj</v>
      </c>
      <c r="F18" s="303"/>
      <c r="G18" s="303"/>
      <c r="H18" s="303"/>
      <c r="I18" s="27" t="s">
        <v>31</v>
      </c>
      <c r="J18" s="28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92"/>
      <c r="E27" s="307" t="s">
        <v>3</v>
      </c>
      <c r="F27" s="307"/>
      <c r="G27" s="307"/>
      <c r="H27" s="307"/>
      <c r="L27" s="92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ROUND(J81,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7" t="s">
        <v>46</v>
      </c>
      <c r="F33" s="84">
        <f>ROUND((SUM(BE81:BE87)),  2)</f>
        <v>0</v>
      </c>
      <c r="I33" s="94">
        <v>0.21</v>
      </c>
      <c r="J33" s="84">
        <f>ROUND(((SUM(BE81:BE87))*I33),  2)</f>
        <v>0</v>
      </c>
      <c r="L33" s="33"/>
    </row>
    <row r="34" spans="2:12" s="1" customFormat="1" ht="14.45" customHeight="1" x14ac:dyDescent="0.2">
      <c r="B34" s="33"/>
      <c r="E34" s="27" t="s">
        <v>47</v>
      </c>
      <c r="F34" s="84">
        <f>ROUND((SUM(BF81:BF87)),  2)</f>
        <v>0</v>
      </c>
      <c r="I34" s="94">
        <v>0.15</v>
      </c>
      <c r="J34" s="84">
        <f>ROUND(((SUM(BF81:BF87))*I34),  2)</f>
        <v>0</v>
      </c>
      <c r="L34" s="33"/>
    </row>
    <row r="35" spans="2:12" s="1" customFormat="1" ht="14.45" hidden="1" customHeight="1" x14ac:dyDescent="0.2">
      <c r="B35" s="33"/>
      <c r="E35" s="27" t="s">
        <v>48</v>
      </c>
      <c r="F35" s="84">
        <f>ROUND((SUM(BG81:BG87)),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 x14ac:dyDescent="0.2">
      <c r="B36" s="33"/>
      <c r="E36" s="27" t="s">
        <v>49</v>
      </c>
      <c r="F36" s="84">
        <f>ROUND((SUM(BH81:BH87)),  2)</f>
        <v>0</v>
      </c>
      <c r="I36" s="94">
        <v>0.15</v>
      </c>
      <c r="J36" s="84">
        <f>0</f>
        <v>0</v>
      </c>
      <c r="L36" s="33"/>
    </row>
    <row r="37" spans="2:12" s="1" customFormat="1" ht="14.45" hidden="1" customHeight="1" x14ac:dyDescent="0.2">
      <c r="B37" s="33"/>
      <c r="E37" s="27" t="s">
        <v>50</v>
      </c>
      <c r="F37" s="84">
        <f>ROUND((SUM(BI81:BI87)),  2)</f>
        <v>0</v>
      </c>
      <c r="I37" s="94">
        <v>0</v>
      </c>
      <c r="J37" s="84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1" t="s">
        <v>120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9" t="str">
        <f>E7</f>
        <v>Centrum robotiky v areálu VŠB-uznatelné náklady</v>
      </c>
      <c r="F48" s="320"/>
      <c r="G48" s="320"/>
      <c r="H48" s="320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1" t="str">
        <f>E9</f>
        <v>2102707 - Elektroinstalace</v>
      </c>
      <c r="F50" s="318"/>
      <c r="G50" s="318"/>
      <c r="H50" s="318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6.95" customHeight="1" x14ac:dyDescent="0.2">
      <c r="B53" s="33"/>
      <c r="L53" s="33"/>
    </row>
    <row r="54" spans="2:47" s="1" customFormat="1" ht="25.7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35" customHeight="1" x14ac:dyDescent="0.2">
      <c r="B58" s="33"/>
      <c r="L58" s="33"/>
    </row>
    <row r="59" spans="2:47" s="1" customFormat="1" ht="22.7" customHeight="1" x14ac:dyDescent="0.2">
      <c r="B59" s="33"/>
      <c r="C59" s="103" t="s">
        <v>73</v>
      </c>
      <c r="J59" s="64">
        <f>J81</f>
        <v>0</v>
      </c>
      <c r="L59" s="33"/>
      <c r="AU59" s="17" t="s">
        <v>123</v>
      </c>
    </row>
    <row r="60" spans="2:47" s="8" customFormat="1" ht="24.95" customHeight="1" x14ac:dyDescent="0.2">
      <c r="B60" s="104"/>
      <c r="D60" s="105" t="s">
        <v>1347</v>
      </c>
      <c r="E60" s="106"/>
      <c r="F60" s="106"/>
      <c r="G60" s="106"/>
      <c r="H60" s="106"/>
      <c r="I60" s="106"/>
      <c r="J60" s="107">
        <f>J82</f>
        <v>0</v>
      </c>
      <c r="L60" s="104"/>
    </row>
    <row r="61" spans="2:47" s="9" customFormat="1" ht="20.100000000000001" customHeight="1" x14ac:dyDescent="0.2">
      <c r="B61" s="108"/>
      <c r="D61" s="109" t="s">
        <v>1348</v>
      </c>
      <c r="E61" s="110"/>
      <c r="F61" s="110"/>
      <c r="G61" s="110"/>
      <c r="H61" s="110"/>
      <c r="I61" s="110"/>
      <c r="J61" s="111">
        <f>J83</f>
        <v>0</v>
      </c>
      <c r="L61" s="108"/>
    </row>
    <row r="62" spans="2:47" s="1" customFormat="1" ht="21.75" customHeight="1" x14ac:dyDescent="0.2">
      <c r="B62" s="33"/>
      <c r="L62" s="33"/>
    </row>
    <row r="63" spans="2:47" s="1" customFormat="1" ht="6.95" customHeight="1" x14ac:dyDescent="0.2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5" customHeight="1" x14ac:dyDescent="0.2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5" customHeight="1" x14ac:dyDescent="0.2">
      <c r="B68" s="33"/>
      <c r="C68" s="21" t="s">
        <v>142</v>
      </c>
      <c r="L68" s="33"/>
    </row>
    <row r="69" spans="2:20" s="1" customFormat="1" ht="6.95" customHeight="1" x14ac:dyDescent="0.2">
      <c r="B69" s="33"/>
      <c r="L69" s="33"/>
    </row>
    <row r="70" spans="2:20" s="1" customFormat="1" ht="12" customHeight="1" x14ac:dyDescent="0.2">
      <c r="B70" s="33"/>
      <c r="C70" s="27" t="s">
        <v>17</v>
      </c>
      <c r="L70" s="33"/>
    </row>
    <row r="71" spans="2:20" s="1" customFormat="1" ht="16.5" customHeight="1" x14ac:dyDescent="0.2">
      <c r="B71" s="33"/>
      <c r="E71" s="319" t="str">
        <f>E7</f>
        <v>Centrum robotiky v areálu VŠB-uznatelné náklady</v>
      </c>
      <c r="F71" s="320"/>
      <c r="G71" s="320"/>
      <c r="H71" s="320"/>
      <c r="L71" s="33"/>
    </row>
    <row r="72" spans="2:20" s="1" customFormat="1" ht="12" customHeight="1" x14ac:dyDescent="0.2">
      <c r="B72" s="33"/>
      <c r="C72" s="27" t="s">
        <v>118</v>
      </c>
      <c r="L72" s="33"/>
    </row>
    <row r="73" spans="2:20" s="1" customFormat="1" ht="16.5" customHeight="1" x14ac:dyDescent="0.2">
      <c r="B73" s="33"/>
      <c r="E73" s="311" t="str">
        <f>E9</f>
        <v>2102707 - Elektroinstalace</v>
      </c>
      <c r="F73" s="318"/>
      <c r="G73" s="318"/>
      <c r="H73" s="318"/>
      <c r="L73" s="33"/>
    </row>
    <row r="74" spans="2:20" s="1" customFormat="1" ht="6.95" customHeight="1" x14ac:dyDescent="0.2">
      <c r="B74" s="33"/>
      <c r="L74" s="33"/>
    </row>
    <row r="75" spans="2:20" s="1" customFormat="1" ht="12" customHeight="1" x14ac:dyDescent="0.2">
      <c r="B75" s="33"/>
      <c r="C75" s="27" t="s">
        <v>22</v>
      </c>
      <c r="F75" s="25" t="str">
        <f>F12</f>
        <v>Ostrava - Poruba</v>
      </c>
      <c r="I75" s="27" t="s">
        <v>24</v>
      </c>
      <c r="J75" s="50" t="str">
        <f>IF(J12="","",J12)</f>
        <v>20. 7. 2021</v>
      </c>
      <c r="L75" s="33"/>
    </row>
    <row r="76" spans="2:20" s="1" customFormat="1" ht="6.95" customHeight="1" x14ac:dyDescent="0.2">
      <c r="B76" s="33"/>
      <c r="L76" s="33"/>
    </row>
    <row r="77" spans="2:20" s="1" customFormat="1" ht="25.7" customHeight="1" x14ac:dyDescent="0.2">
      <c r="B77" s="33"/>
      <c r="C77" s="27" t="s">
        <v>28</v>
      </c>
      <c r="F77" s="25" t="str">
        <f>E15</f>
        <v>VŠB- TU Ostrava</v>
      </c>
      <c r="I77" s="27" t="s">
        <v>34</v>
      </c>
      <c r="J77" s="31" t="str">
        <f>E21</f>
        <v>Archi Bim Ostrava - Pustkovec</v>
      </c>
      <c r="L77" s="33"/>
    </row>
    <row r="78" spans="2:20" s="1" customFormat="1" ht="15.2" customHeight="1" x14ac:dyDescent="0.2">
      <c r="B78" s="33"/>
      <c r="C78" s="27" t="s">
        <v>32</v>
      </c>
      <c r="F78" s="25" t="str">
        <f>IF(E18="","",E18)</f>
        <v>Vyplň údaj</v>
      </c>
      <c r="I78" s="27" t="s">
        <v>37</v>
      </c>
      <c r="J78" s="31" t="str">
        <f>E24</f>
        <v>Anna Mužná</v>
      </c>
      <c r="L78" s="33"/>
    </row>
    <row r="79" spans="2:20" s="1" customFormat="1" ht="10.35" customHeight="1" x14ac:dyDescent="0.2">
      <c r="B79" s="33"/>
      <c r="L79" s="33"/>
    </row>
    <row r="80" spans="2:20" s="10" customFormat="1" ht="29.25" customHeight="1" x14ac:dyDescent="0.2">
      <c r="B80" s="112"/>
      <c r="C80" s="113" t="s">
        <v>143</v>
      </c>
      <c r="D80" s="114" t="s">
        <v>60</v>
      </c>
      <c r="E80" s="114" t="s">
        <v>56</v>
      </c>
      <c r="F80" s="114" t="s">
        <v>57</v>
      </c>
      <c r="G80" s="114" t="s">
        <v>144</v>
      </c>
      <c r="H80" s="114" t="s">
        <v>145</v>
      </c>
      <c r="I80" s="114" t="s">
        <v>146</v>
      </c>
      <c r="J80" s="114" t="s">
        <v>122</v>
      </c>
      <c r="K80" s="115" t="s">
        <v>147</v>
      </c>
      <c r="L80" s="112"/>
      <c r="M80" s="57" t="s">
        <v>3</v>
      </c>
      <c r="N80" s="58" t="s">
        <v>45</v>
      </c>
      <c r="O80" s="58" t="s">
        <v>148</v>
      </c>
      <c r="P80" s="58" t="s">
        <v>149</v>
      </c>
      <c r="Q80" s="58" t="s">
        <v>150</v>
      </c>
      <c r="R80" s="58" t="s">
        <v>151</v>
      </c>
      <c r="S80" s="58" t="s">
        <v>152</v>
      </c>
      <c r="T80" s="59" t="s">
        <v>153</v>
      </c>
    </row>
    <row r="81" spans="2:65" s="1" customFormat="1" ht="22.7" customHeight="1" x14ac:dyDescent="0.25">
      <c r="B81" s="33"/>
      <c r="C81" s="62" t="s">
        <v>154</v>
      </c>
      <c r="J81" s="116">
        <f>BK81</f>
        <v>0</v>
      </c>
      <c r="L81" s="33"/>
      <c r="M81" s="60"/>
      <c r="N81" s="51"/>
      <c r="O81" s="51"/>
      <c r="P81" s="117">
        <f>P82</f>
        <v>0</v>
      </c>
      <c r="Q81" s="51"/>
      <c r="R81" s="117">
        <f>R82</f>
        <v>0</v>
      </c>
      <c r="S81" s="51"/>
      <c r="T81" s="118">
        <f>T82</f>
        <v>0</v>
      </c>
      <c r="AT81" s="17" t="s">
        <v>74</v>
      </c>
      <c r="AU81" s="17" t="s">
        <v>123</v>
      </c>
      <c r="BK81" s="119">
        <f>BK82</f>
        <v>0</v>
      </c>
    </row>
    <row r="82" spans="2:65" s="11" customFormat="1" ht="26.1" customHeight="1" x14ac:dyDescent="0.2">
      <c r="B82" s="120"/>
      <c r="D82" s="121" t="s">
        <v>74</v>
      </c>
      <c r="E82" s="122" t="s">
        <v>205</v>
      </c>
      <c r="F82" s="122" t="s">
        <v>1349</v>
      </c>
      <c r="I82" s="123"/>
      <c r="J82" s="124">
        <f>BK82</f>
        <v>0</v>
      </c>
      <c r="L82" s="120"/>
      <c r="M82" s="125"/>
      <c r="P82" s="126">
        <f>P83</f>
        <v>0</v>
      </c>
      <c r="R82" s="126">
        <f>R83</f>
        <v>0</v>
      </c>
      <c r="T82" s="127">
        <f>T83</f>
        <v>0</v>
      </c>
      <c r="AR82" s="121" t="s">
        <v>537</v>
      </c>
      <c r="AT82" s="128" t="s">
        <v>74</v>
      </c>
      <c r="AU82" s="128" t="s">
        <v>75</v>
      </c>
      <c r="AY82" s="121" t="s">
        <v>157</v>
      </c>
      <c r="BK82" s="129">
        <f>BK83</f>
        <v>0</v>
      </c>
    </row>
    <row r="83" spans="2:65" s="11" customFormat="1" ht="22.7" customHeight="1" x14ac:dyDescent="0.2">
      <c r="B83" s="120"/>
      <c r="D83" s="121" t="s">
        <v>74</v>
      </c>
      <c r="E83" s="130" t="s">
        <v>1350</v>
      </c>
      <c r="F83" s="130" t="s">
        <v>1351</v>
      </c>
      <c r="I83" s="123"/>
      <c r="J83" s="131">
        <f>BK83</f>
        <v>0</v>
      </c>
      <c r="L83" s="120"/>
      <c r="M83" s="125"/>
      <c r="P83" s="126">
        <f>SUM(P84:P87)</f>
        <v>0</v>
      </c>
      <c r="R83" s="126">
        <f>SUM(R84:R87)</f>
        <v>0</v>
      </c>
      <c r="T83" s="127">
        <f>SUM(T84:T87)</f>
        <v>0</v>
      </c>
      <c r="AR83" s="121" t="s">
        <v>537</v>
      </c>
      <c r="AT83" s="128" t="s">
        <v>74</v>
      </c>
      <c r="AU83" s="128" t="s">
        <v>83</v>
      </c>
      <c r="AY83" s="121" t="s">
        <v>157</v>
      </c>
      <c r="BK83" s="129">
        <f>SUM(BK84:BK87)</f>
        <v>0</v>
      </c>
    </row>
    <row r="84" spans="2:65" s="1" customFormat="1" ht="16.5" customHeight="1" x14ac:dyDescent="0.2">
      <c r="B84" s="132"/>
      <c r="C84" s="133" t="s">
        <v>83</v>
      </c>
      <c r="D84" s="133" t="s">
        <v>161</v>
      </c>
      <c r="E84" s="134" t="s">
        <v>1352</v>
      </c>
      <c r="F84" s="135" t="s">
        <v>1353</v>
      </c>
      <c r="G84" s="136" t="s">
        <v>395</v>
      </c>
      <c r="H84" s="137">
        <v>1</v>
      </c>
      <c r="I84" s="138"/>
      <c r="J84" s="139">
        <f>ROUND(I84*H84,2)</f>
        <v>0</v>
      </c>
      <c r="K84" s="135" t="s">
        <v>444</v>
      </c>
      <c r="L84" s="33"/>
      <c r="M84" s="140" t="s">
        <v>3</v>
      </c>
      <c r="N84" s="141" t="s">
        <v>46</v>
      </c>
      <c r="P84" s="142">
        <f>O84*H84</f>
        <v>0</v>
      </c>
      <c r="Q84" s="142">
        <v>0</v>
      </c>
      <c r="R84" s="142">
        <f>Q84*H84</f>
        <v>0</v>
      </c>
      <c r="S84" s="142">
        <v>0</v>
      </c>
      <c r="T84" s="143">
        <f>S84*H84</f>
        <v>0</v>
      </c>
      <c r="AR84" s="144" t="s">
        <v>522</v>
      </c>
      <c r="AT84" s="144" t="s">
        <v>161</v>
      </c>
      <c r="AU84" s="144" t="s">
        <v>85</v>
      </c>
      <c r="AY84" s="17" t="s">
        <v>157</v>
      </c>
      <c r="BE84" s="145">
        <f>IF(N84="základní",J84,0)</f>
        <v>0</v>
      </c>
      <c r="BF84" s="145">
        <f>IF(N84="snížená",J84,0)</f>
        <v>0</v>
      </c>
      <c r="BG84" s="145">
        <f>IF(N84="zákl. přenesená",J84,0)</f>
        <v>0</v>
      </c>
      <c r="BH84" s="145">
        <f>IF(N84="sníž. přenesená",J84,0)</f>
        <v>0</v>
      </c>
      <c r="BI84" s="145">
        <f>IF(N84="nulová",J84,0)</f>
        <v>0</v>
      </c>
      <c r="BJ84" s="17" t="s">
        <v>83</v>
      </c>
      <c r="BK84" s="145">
        <f>ROUND(I84*H84,2)</f>
        <v>0</v>
      </c>
      <c r="BL84" s="17" t="s">
        <v>522</v>
      </c>
      <c r="BM84" s="144" t="s">
        <v>1354</v>
      </c>
    </row>
    <row r="85" spans="2:65" s="1" customFormat="1" ht="16.5" customHeight="1" x14ac:dyDescent="0.2">
      <c r="B85" s="132"/>
      <c r="C85" s="171" t="s">
        <v>85</v>
      </c>
      <c r="D85" s="171" t="s">
        <v>205</v>
      </c>
      <c r="E85" s="172" t="s">
        <v>1355</v>
      </c>
      <c r="F85" s="173" t="s">
        <v>1356</v>
      </c>
      <c r="G85" s="174" t="s">
        <v>395</v>
      </c>
      <c r="H85" s="175">
        <v>1</v>
      </c>
      <c r="I85" s="176"/>
      <c r="J85" s="177">
        <f>ROUND(I85*H85,2)</f>
        <v>0</v>
      </c>
      <c r="K85" s="173" t="s">
        <v>444</v>
      </c>
      <c r="L85" s="178"/>
      <c r="M85" s="179" t="s">
        <v>3</v>
      </c>
      <c r="N85" s="180" t="s">
        <v>46</v>
      </c>
      <c r="P85" s="142">
        <f>O85*H85</f>
        <v>0</v>
      </c>
      <c r="Q85" s="142">
        <v>0</v>
      </c>
      <c r="R85" s="142">
        <f>Q85*H85</f>
        <v>0</v>
      </c>
      <c r="S85" s="142">
        <v>0</v>
      </c>
      <c r="T85" s="143">
        <f>S85*H85</f>
        <v>0</v>
      </c>
      <c r="AR85" s="144" t="s">
        <v>827</v>
      </c>
      <c r="AT85" s="144" t="s">
        <v>205</v>
      </c>
      <c r="AU85" s="144" t="s">
        <v>85</v>
      </c>
      <c r="AY85" s="17" t="s">
        <v>157</v>
      </c>
      <c r="BE85" s="145">
        <f>IF(N85="základní",J85,0)</f>
        <v>0</v>
      </c>
      <c r="BF85" s="145">
        <f>IF(N85="snížená",J85,0)</f>
        <v>0</v>
      </c>
      <c r="BG85" s="145">
        <f>IF(N85="zákl. přenesená",J85,0)</f>
        <v>0</v>
      </c>
      <c r="BH85" s="145">
        <f>IF(N85="sníž. přenesená",J85,0)</f>
        <v>0</v>
      </c>
      <c r="BI85" s="145">
        <f>IF(N85="nulová",J85,0)</f>
        <v>0</v>
      </c>
      <c r="BJ85" s="17" t="s">
        <v>83</v>
      </c>
      <c r="BK85" s="145">
        <f>ROUND(I85*H85,2)</f>
        <v>0</v>
      </c>
      <c r="BL85" s="17" t="s">
        <v>522</v>
      </c>
      <c r="BM85" s="144" t="s">
        <v>1357</v>
      </c>
    </row>
    <row r="86" spans="2:65" s="1" customFormat="1" ht="16.5" customHeight="1" x14ac:dyDescent="0.2">
      <c r="B86" s="132"/>
      <c r="C86" s="133" t="s">
        <v>160</v>
      </c>
      <c r="D86" s="133" t="s">
        <v>161</v>
      </c>
      <c r="E86" s="134" t="s">
        <v>1358</v>
      </c>
      <c r="F86" s="135" t="s">
        <v>1359</v>
      </c>
      <c r="G86" s="136" t="s">
        <v>395</v>
      </c>
      <c r="H86" s="137">
        <v>1</v>
      </c>
      <c r="I86" s="138"/>
      <c r="J86" s="139">
        <f>ROUND(I86*H86,2)</f>
        <v>0</v>
      </c>
      <c r="K86" s="135" t="s">
        <v>444</v>
      </c>
      <c r="L86" s="33"/>
      <c r="M86" s="140" t="s">
        <v>3</v>
      </c>
      <c r="N86" s="141" t="s">
        <v>46</v>
      </c>
      <c r="P86" s="142">
        <f>O86*H86</f>
        <v>0</v>
      </c>
      <c r="Q86" s="142">
        <v>0</v>
      </c>
      <c r="R86" s="142">
        <f>Q86*H86</f>
        <v>0</v>
      </c>
      <c r="S86" s="142">
        <v>0</v>
      </c>
      <c r="T86" s="143">
        <f>S86*H86</f>
        <v>0</v>
      </c>
      <c r="AR86" s="144" t="s">
        <v>522</v>
      </c>
      <c r="AT86" s="144" t="s">
        <v>161</v>
      </c>
      <c r="AU86" s="144" t="s">
        <v>85</v>
      </c>
      <c r="AY86" s="17" t="s">
        <v>157</v>
      </c>
      <c r="BE86" s="145">
        <f>IF(N86="základní",J86,0)</f>
        <v>0</v>
      </c>
      <c r="BF86" s="145">
        <f>IF(N86="snížená",J86,0)</f>
        <v>0</v>
      </c>
      <c r="BG86" s="145">
        <f>IF(N86="zákl. přenesená",J86,0)</f>
        <v>0</v>
      </c>
      <c r="BH86" s="145">
        <f>IF(N86="sníž. přenesená",J86,0)</f>
        <v>0</v>
      </c>
      <c r="BI86" s="145">
        <f>IF(N86="nulová",J86,0)</f>
        <v>0</v>
      </c>
      <c r="BJ86" s="17" t="s">
        <v>83</v>
      </c>
      <c r="BK86" s="145">
        <f>ROUND(I86*H86,2)</f>
        <v>0</v>
      </c>
      <c r="BL86" s="17" t="s">
        <v>522</v>
      </c>
      <c r="BM86" s="144" t="s">
        <v>1360</v>
      </c>
    </row>
    <row r="87" spans="2:65" s="1" customFormat="1" ht="16.5" customHeight="1" x14ac:dyDescent="0.2">
      <c r="B87" s="132"/>
      <c r="C87" s="133" t="s">
        <v>537</v>
      </c>
      <c r="D87" s="133" t="s">
        <v>161</v>
      </c>
      <c r="E87" s="134" t="s">
        <v>1361</v>
      </c>
      <c r="F87" s="135" t="s">
        <v>1362</v>
      </c>
      <c r="G87" s="136" t="s">
        <v>395</v>
      </c>
      <c r="H87" s="137">
        <v>1</v>
      </c>
      <c r="I87" s="138"/>
      <c r="J87" s="139">
        <f>ROUND(I87*H87,2)</f>
        <v>0</v>
      </c>
      <c r="K87" s="135" t="s">
        <v>444</v>
      </c>
      <c r="L87" s="33"/>
      <c r="M87" s="194" t="s">
        <v>3</v>
      </c>
      <c r="N87" s="195" t="s">
        <v>46</v>
      </c>
      <c r="O87" s="186"/>
      <c r="P87" s="187">
        <f>O87*H87</f>
        <v>0</v>
      </c>
      <c r="Q87" s="187">
        <v>0</v>
      </c>
      <c r="R87" s="187">
        <f>Q87*H87</f>
        <v>0</v>
      </c>
      <c r="S87" s="187">
        <v>0</v>
      </c>
      <c r="T87" s="188">
        <f>S87*H87</f>
        <v>0</v>
      </c>
      <c r="AR87" s="144" t="s">
        <v>522</v>
      </c>
      <c r="AT87" s="144" t="s">
        <v>161</v>
      </c>
      <c r="AU87" s="144" t="s">
        <v>85</v>
      </c>
      <c r="AY87" s="17" t="s">
        <v>157</v>
      </c>
      <c r="BE87" s="145">
        <f>IF(N87="základní",J87,0)</f>
        <v>0</v>
      </c>
      <c r="BF87" s="145">
        <f>IF(N87="snížená",J87,0)</f>
        <v>0</v>
      </c>
      <c r="BG87" s="145">
        <f>IF(N87="zákl. přenesená",J87,0)</f>
        <v>0</v>
      </c>
      <c r="BH87" s="145">
        <f>IF(N87="sníž. přenesená",J87,0)</f>
        <v>0</v>
      </c>
      <c r="BI87" s="145">
        <f>IF(N87="nulová",J87,0)</f>
        <v>0</v>
      </c>
      <c r="BJ87" s="17" t="s">
        <v>83</v>
      </c>
      <c r="BK87" s="145">
        <f>ROUND(I87*H87,2)</f>
        <v>0</v>
      </c>
      <c r="BL87" s="17" t="s">
        <v>522</v>
      </c>
      <c r="BM87" s="144" t="s">
        <v>1363</v>
      </c>
    </row>
    <row r="88" spans="2:65" s="1" customFormat="1" ht="6.95" customHeight="1" x14ac:dyDescent="0.2"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33"/>
    </row>
  </sheetData>
  <autoFilter ref="C80:K87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39"/>
  <sheetViews>
    <sheetView showGridLines="0" topLeftCell="A88" workbookViewId="0">
      <selection activeCell="AQ65" sqref="AQ1:BO1048576"/>
    </sheetView>
  </sheetViews>
  <sheetFormatPr defaultColWidth="12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3" max="43" width="0" hidden="1" customWidth="1"/>
    <col min="44" max="65" width="9.1640625" hidden="1" customWidth="1"/>
    <col min="66" max="67" width="0" hidden="1" customWidth="1"/>
  </cols>
  <sheetData>
    <row r="2" spans="2:46" ht="36.950000000000003" customHeight="1" x14ac:dyDescent="0.2">
      <c r="L2" s="283" t="s">
        <v>6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107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9" t="str">
        <f>'Rekapitulace stavby'!K6</f>
        <v>Centrum robotiky v areálu VŠB-uznatelné náklady</v>
      </c>
      <c r="F7" s="320"/>
      <c r="G7" s="320"/>
      <c r="H7" s="320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3"/>
      <c r="E9" s="319" t="s">
        <v>1364</v>
      </c>
      <c r="F9" s="318"/>
      <c r="G9" s="318"/>
      <c r="H9" s="318"/>
      <c r="L9" s="33"/>
    </row>
    <row r="10" spans="2:46" s="1" customFormat="1" ht="12" customHeight="1" x14ac:dyDescent="0.2">
      <c r="B10" s="33"/>
      <c r="D10" s="27" t="s">
        <v>1365</v>
      </c>
      <c r="L10" s="33"/>
    </row>
    <row r="11" spans="2:46" s="1" customFormat="1" ht="16.5" customHeight="1" x14ac:dyDescent="0.2">
      <c r="B11" s="33"/>
      <c r="E11" s="311" t="s">
        <v>1366</v>
      </c>
      <c r="F11" s="318"/>
      <c r="G11" s="318"/>
      <c r="H11" s="318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19</v>
      </c>
      <c r="F13" s="25" t="s">
        <v>20</v>
      </c>
      <c r="I13" s="27" t="s">
        <v>21</v>
      </c>
      <c r="J13" s="25" t="s">
        <v>3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20. 7. 2021</v>
      </c>
      <c r="L14" s="33"/>
    </row>
    <row r="15" spans="2:46" s="1" customFormat="1" ht="10.7" customHeight="1" x14ac:dyDescent="0.2">
      <c r="B15" s="33"/>
      <c r="L15" s="33"/>
    </row>
    <row r="16" spans="2:46" s="1" customFormat="1" ht="12" customHeight="1" x14ac:dyDescent="0.2">
      <c r="B16" s="33"/>
      <c r="D16" s="27" t="s">
        <v>28</v>
      </c>
      <c r="I16" s="27" t="s">
        <v>29</v>
      </c>
      <c r="J16" s="25" t="s">
        <v>3</v>
      </c>
      <c r="L16" s="33"/>
    </row>
    <row r="17" spans="2:12" s="1" customFormat="1" ht="18" customHeight="1" x14ac:dyDescent="0.2">
      <c r="B17" s="33"/>
      <c r="E17" s="25" t="s">
        <v>30</v>
      </c>
      <c r="I17" s="27" t="s">
        <v>31</v>
      </c>
      <c r="J17" s="25" t="s">
        <v>3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32</v>
      </c>
      <c r="I19" s="27" t="s">
        <v>29</v>
      </c>
      <c r="J19" s="28" t="str">
        <f>'Rekapitulace stavby'!AN13</f>
        <v>Vyplň údaj</v>
      </c>
      <c r="L19" s="33"/>
    </row>
    <row r="20" spans="2:12" s="1" customFormat="1" ht="18" customHeight="1" x14ac:dyDescent="0.2">
      <c r="B20" s="33"/>
      <c r="E20" s="321" t="str">
        <f>'Rekapitulace stavby'!E14</f>
        <v>Vyplň údaj</v>
      </c>
      <c r="F20" s="303"/>
      <c r="G20" s="303"/>
      <c r="H20" s="303"/>
      <c r="I20" s="27" t="s">
        <v>31</v>
      </c>
      <c r="J20" s="28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34</v>
      </c>
      <c r="I22" s="27" t="s">
        <v>29</v>
      </c>
      <c r="J22" s="25" t="s">
        <v>3</v>
      </c>
      <c r="L22" s="33"/>
    </row>
    <row r="23" spans="2:12" s="1" customFormat="1" ht="18" customHeight="1" x14ac:dyDescent="0.2">
      <c r="B23" s="33"/>
      <c r="E23" s="25" t="s">
        <v>35</v>
      </c>
      <c r="I23" s="27" t="s">
        <v>31</v>
      </c>
      <c r="J23" s="25" t="s">
        <v>3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37</v>
      </c>
      <c r="I25" s="27" t="s">
        <v>29</v>
      </c>
      <c r="J25" s="25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5" t="str">
        <f>IF('Rekapitulace stavby'!E20="","",'Rekapitulace stavby'!E20)</f>
        <v>Anna Mužná</v>
      </c>
      <c r="I26" s="27" t="s">
        <v>31</v>
      </c>
      <c r="J26" s="25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39</v>
      </c>
      <c r="L28" s="33"/>
    </row>
    <row r="29" spans="2:12" s="7" customFormat="1" ht="16.5" customHeight="1" x14ac:dyDescent="0.2">
      <c r="B29" s="92"/>
      <c r="E29" s="307" t="s">
        <v>3</v>
      </c>
      <c r="F29" s="307"/>
      <c r="G29" s="307"/>
      <c r="H29" s="307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5" customHeight="1" x14ac:dyDescent="0.2">
      <c r="B32" s="33"/>
      <c r="D32" s="93" t="s">
        <v>41</v>
      </c>
      <c r="J32" s="64">
        <f>ROUND(J92,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7" t="s">
        <v>46</v>
      </c>
      <c r="F35" s="84">
        <f>ROUND((SUM(BE92:BE138)),  2)</f>
        <v>0</v>
      </c>
      <c r="I35" s="94">
        <v>0.21</v>
      </c>
      <c r="J35" s="84">
        <f>ROUND(((SUM(BE92:BE138))*I35),  2)</f>
        <v>0</v>
      </c>
      <c r="L35" s="33"/>
    </row>
    <row r="36" spans="2:12" s="1" customFormat="1" ht="14.45" customHeight="1" x14ac:dyDescent="0.2">
      <c r="B36" s="33"/>
      <c r="E36" s="27" t="s">
        <v>47</v>
      </c>
      <c r="F36" s="84">
        <f>ROUND((SUM(BF92:BF138)),  2)</f>
        <v>0</v>
      </c>
      <c r="I36" s="94">
        <v>0.15</v>
      </c>
      <c r="J36" s="84">
        <f>ROUND(((SUM(BF92:BF138))*I36),  2)</f>
        <v>0</v>
      </c>
      <c r="L36" s="33"/>
    </row>
    <row r="37" spans="2:12" s="1" customFormat="1" ht="14.45" hidden="1" customHeight="1" x14ac:dyDescent="0.2">
      <c r="B37" s="33"/>
      <c r="E37" s="27" t="s">
        <v>48</v>
      </c>
      <c r="F37" s="84">
        <f>ROUND((SUM(BG92:BG138)),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49</v>
      </c>
      <c r="F38" s="84">
        <f>ROUND((SUM(BH92:BH138)),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50</v>
      </c>
      <c r="F39" s="84">
        <f>ROUND((SUM(BI92:BI138)),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5" customHeight="1" x14ac:dyDescent="0.2">
      <c r="B41" s="33"/>
      <c r="C41" s="95"/>
      <c r="D41" s="96" t="s">
        <v>51</v>
      </c>
      <c r="E41" s="55"/>
      <c r="F41" s="55"/>
      <c r="G41" s="97" t="s">
        <v>52</v>
      </c>
      <c r="H41" s="98" t="s">
        <v>53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1" t="s">
        <v>120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7" t="s">
        <v>17</v>
      </c>
      <c r="L49" s="33"/>
    </row>
    <row r="50" spans="2:47" s="1" customFormat="1" ht="16.5" customHeight="1" x14ac:dyDescent="0.2">
      <c r="B50" s="33"/>
      <c r="E50" s="319" t="str">
        <f>E7</f>
        <v>Centrum robotiky v areálu VŠB-uznatelné náklady</v>
      </c>
      <c r="F50" s="320"/>
      <c r="G50" s="320"/>
      <c r="H50" s="320"/>
      <c r="L50" s="33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3"/>
      <c r="E52" s="319" t="s">
        <v>1364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7" t="s">
        <v>1365</v>
      </c>
      <c r="L53" s="33"/>
    </row>
    <row r="54" spans="2:47" s="1" customFormat="1" ht="16.5" customHeight="1" x14ac:dyDescent="0.2">
      <c r="B54" s="33"/>
      <c r="E54" s="311" t="str">
        <f>E11</f>
        <v>21027081 - Strukturovaná kabeláž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7" t="s">
        <v>22</v>
      </c>
      <c r="F56" s="25" t="str">
        <f>F14</f>
        <v>Ostrava - Poruba</v>
      </c>
      <c r="I56" s="27" t="s">
        <v>24</v>
      </c>
      <c r="J56" s="50" t="str">
        <f>IF(J14="","",J14)</f>
        <v>20. 7. 2021</v>
      </c>
      <c r="L56" s="33"/>
    </row>
    <row r="57" spans="2:47" s="1" customFormat="1" ht="6.95" customHeight="1" x14ac:dyDescent="0.2">
      <c r="B57" s="33"/>
      <c r="L57" s="33"/>
    </row>
    <row r="58" spans="2:47" s="1" customFormat="1" ht="25.7" customHeight="1" x14ac:dyDescent="0.2">
      <c r="B58" s="33"/>
      <c r="C58" s="27" t="s">
        <v>28</v>
      </c>
      <c r="F58" s="25" t="str">
        <f>E17</f>
        <v>VŠB- TU Ostrava</v>
      </c>
      <c r="I58" s="27" t="s">
        <v>34</v>
      </c>
      <c r="J58" s="31" t="str">
        <f>E23</f>
        <v>Archi Bim Ostrava - Pustkovec</v>
      </c>
      <c r="L58" s="33"/>
    </row>
    <row r="59" spans="2:47" s="1" customFormat="1" ht="15.2" customHeight="1" x14ac:dyDescent="0.2">
      <c r="B59" s="33"/>
      <c r="C59" s="27" t="s">
        <v>32</v>
      </c>
      <c r="F59" s="25" t="str">
        <f>IF(E20="","",E20)</f>
        <v>Vyplň údaj</v>
      </c>
      <c r="I59" s="27" t="s">
        <v>37</v>
      </c>
      <c r="J59" s="31" t="str">
        <f>E26</f>
        <v>Anna Mužná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101" t="s">
        <v>121</v>
      </c>
      <c r="D61" s="95"/>
      <c r="E61" s="95"/>
      <c r="F61" s="95"/>
      <c r="G61" s="95"/>
      <c r="H61" s="95"/>
      <c r="I61" s="95"/>
      <c r="J61" s="102" t="s">
        <v>122</v>
      </c>
      <c r="K61" s="95"/>
      <c r="L61" s="33"/>
    </row>
    <row r="62" spans="2:47" s="1" customFormat="1" ht="10.35" customHeight="1" x14ac:dyDescent="0.2">
      <c r="B62" s="33"/>
      <c r="L62" s="33"/>
    </row>
    <row r="63" spans="2:47" s="1" customFormat="1" ht="22.7" customHeight="1" x14ac:dyDescent="0.2">
      <c r="B63" s="33"/>
      <c r="C63" s="103" t="s">
        <v>73</v>
      </c>
      <c r="J63" s="64">
        <f>J92</f>
        <v>0</v>
      </c>
      <c r="L63" s="33"/>
      <c r="AU63" s="17" t="s">
        <v>123</v>
      </c>
    </row>
    <row r="64" spans="2:47" s="8" customFormat="1" ht="24.95" customHeight="1" x14ac:dyDescent="0.2">
      <c r="B64" s="104"/>
      <c r="D64" s="105" t="s">
        <v>1367</v>
      </c>
      <c r="E64" s="106"/>
      <c r="F64" s="106"/>
      <c r="G64" s="106"/>
      <c r="H64" s="106"/>
      <c r="I64" s="106"/>
      <c r="J64" s="107">
        <f>J93</f>
        <v>0</v>
      </c>
      <c r="L64" s="104"/>
    </row>
    <row r="65" spans="2:12" s="8" customFormat="1" ht="24.95" customHeight="1" x14ac:dyDescent="0.2">
      <c r="B65" s="104"/>
      <c r="D65" s="105" t="s">
        <v>1368</v>
      </c>
      <c r="E65" s="106"/>
      <c r="F65" s="106"/>
      <c r="G65" s="106"/>
      <c r="H65" s="106"/>
      <c r="I65" s="106"/>
      <c r="J65" s="107">
        <f>J100</f>
        <v>0</v>
      </c>
      <c r="L65" s="104"/>
    </row>
    <row r="66" spans="2:12" s="8" customFormat="1" ht="24.95" customHeight="1" x14ac:dyDescent="0.2">
      <c r="B66" s="104"/>
      <c r="D66" s="105" t="s">
        <v>1369</v>
      </c>
      <c r="E66" s="106"/>
      <c r="F66" s="106"/>
      <c r="G66" s="106"/>
      <c r="H66" s="106"/>
      <c r="I66" s="106"/>
      <c r="J66" s="107">
        <f>J108</f>
        <v>0</v>
      </c>
      <c r="L66" s="104"/>
    </row>
    <row r="67" spans="2:12" s="8" customFormat="1" ht="24.95" customHeight="1" x14ac:dyDescent="0.2">
      <c r="B67" s="104"/>
      <c r="D67" s="105" t="s">
        <v>1370</v>
      </c>
      <c r="E67" s="106"/>
      <c r="F67" s="106"/>
      <c r="G67" s="106"/>
      <c r="H67" s="106"/>
      <c r="I67" s="106"/>
      <c r="J67" s="107">
        <f>J113</f>
        <v>0</v>
      </c>
      <c r="L67" s="104"/>
    </row>
    <row r="68" spans="2:12" s="8" customFormat="1" ht="24.95" customHeight="1" x14ac:dyDescent="0.2">
      <c r="B68" s="104"/>
      <c r="D68" s="105" t="s">
        <v>1371</v>
      </c>
      <c r="E68" s="106"/>
      <c r="F68" s="106"/>
      <c r="G68" s="106"/>
      <c r="H68" s="106"/>
      <c r="I68" s="106"/>
      <c r="J68" s="107">
        <f>J124</f>
        <v>0</v>
      </c>
      <c r="L68" s="104"/>
    </row>
    <row r="69" spans="2:12" s="8" customFormat="1" ht="24.95" customHeight="1" x14ac:dyDescent="0.2">
      <c r="B69" s="104"/>
      <c r="D69" s="105" t="s">
        <v>1372</v>
      </c>
      <c r="E69" s="106"/>
      <c r="F69" s="106"/>
      <c r="G69" s="106"/>
      <c r="H69" s="106"/>
      <c r="I69" s="106"/>
      <c r="J69" s="107">
        <f>J128</f>
        <v>0</v>
      </c>
      <c r="L69" s="104"/>
    </row>
    <row r="70" spans="2:12" s="8" customFormat="1" ht="24.95" customHeight="1" x14ac:dyDescent="0.2">
      <c r="B70" s="104"/>
      <c r="D70" s="105" t="s">
        <v>1373</v>
      </c>
      <c r="E70" s="106"/>
      <c r="F70" s="106"/>
      <c r="G70" s="106"/>
      <c r="H70" s="106"/>
      <c r="I70" s="106"/>
      <c r="J70" s="107">
        <f>J130</f>
        <v>0</v>
      </c>
      <c r="L70" s="104"/>
    </row>
    <row r="71" spans="2:12" s="1" customFormat="1" ht="21.75" customHeight="1" x14ac:dyDescent="0.2">
      <c r="B71" s="33"/>
      <c r="L71" s="33"/>
    </row>
    <row r="72" spans="2:12" s="1" customFormat="1" ht="6.95" customHeight="1" x14ac:dyDescent="0.2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 x14ac:dyDescent="0.2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 x14ac:dyDescent="0.2">
      <c r="B77" s="33"/>
      <c r="C77" s="21" t="s">
        <v>142</v>
      </c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7" t="s">
        <v>17</v>
      </c>
      <c r="L79" s="33"/>
    </row>
    <row r="80" spans="2:12" s="1" customFormat="1" ht="16.5" customHeight="1" x14ac:dyDescent="0.2">
      <c r="B80" s="33"/>
      <c r="E80" s="319" t="str">
        <f>E7</f>
        <v>Centrum robotiky v areálu VŠB-uznatelné náklady</v>
      </c>
      <c r="F80" s="320"/>
      <c r="G80" s="320"/>
      <c r="H80" s="320"/>
      <c r="L80" s="33"/>
    </row>
    <row r="81" spans="2:65" ht="12" customHeight="1" x14ac:dyDescent="0.2">
      <c r="B81" s="20"/>
      <c r="C81" s="27" t="s">
        <v>118</v>
      </c>
      <c r="L81" s="20"/>
    </row>
    <row r="82" spans="2:65" s="1" customFormat="1" ht="16.5" customHeight="1" x14ac:dyDescent="0.2">
      <c r="B82" s="33"/>
      <c r="E82" s="319" t="s">
        <v>1364</v>
      </c>
      <c r="F82" s="318"/>
      <c r="G82" s="318"/>
      <c r="H82" s="318"/>
      <c r="L82" s="33"/>
    </row>
    <row r="83" spans="2:65" s="1" customFormat="1" ht="12" customHeight="1" x14ac:dyDescent="0.2">
      <c r="B83" s="33"/>
      <c r="C83" s="27" t="s">
        <v>1365</v>
      </c>
      <c r="L83" s="33"/>
    </row>
    <row r="84" spans="2:65" s="1" customFormat="1" ht="16.5" customHeight="1" x14ac:dyDescent="0.2">
      <c r="B84" s="33"/>
      <c r="E84" s="311" t="str">
        <f>E11</f>
        <v>21027081 - Strukturovaná kabeláž</v>
      </c>
      <c r="F84" s="318"/>
      <c r="G84" s="318"/>
      <c r="H84" s="318"/>
      <c r="L84" s="33"/>
    </row>
    <row r="85" spans="2:65" s="1" customFormat="1" ht="6.95" customHeight="1" x14ac:dyDescent="0.2">
      <c r="B85" s="33"/>
      <c r="L85" s="33"/>
    </row>
    <row r="86" spans="2:65" s="1" customFormat="1" ht="12" customHeight="1" x14ac:dyDescent="0.2">
      <c r="B86" s="33"/>
      <c r="C86" s="27" t="s">
        <v>22</v>
      </c>
      <c r="F86" s="25" t="str">
        <f>F14</f>
        <v>Ostrava - Poruba</v>
      </c>
      <c r="I86" s="27" t="s">
        <v>24</v>
      </c>
      <c r="J86" s="50" t="str">
        <f>IF(J14="","",J14)</f>
        <v>20. 7. 2021</v>
      </c>
      <c r="L86" s="33"/>
    </row>
    <row r="87" spans="2:65" s="1" customFormat="1" ht="6.95" customHeight="1" x14ac:dyDescent="0.2">
      <c r="B87" s="33"/>
      <c r="L87" s="33"/>
    </row>
    <row r="88" spans="2:65" s="1" customFormat="1" ht="25.7" customHeight="1" x14ac:dyDescent="0.2">
      <c r="B88" s="33"/>
      <c r="C88" s="27" t="s">
        <v>28</v>
      </c>
      <c r="F88" s="25" t="str">
        <f>E17</f>
        <v>VŠB- TU Ostrava</v>
      </c>
      <c r="I88" s="27" t="s">
        <v>34</v>
      </c>
      <c r="J88" s="31" t="str">
        <f>E23</f>
        <v>Archi Bim Ostrava - Pustkovec</v>
      </c>
      <c r="L88" s="33"/>
    </row>
    <row r="89" spans="2:65" s="1" customFormat="1" ht="15.2" customHeight="1" x14ac:dyDescent="0.2">
      <c r="B89" s="33"/>
      <c r="C89" s="27" t="s">
        <v>32</v>
      </c>
      <c r="F89" s="25" t="str">
        <f>IF(E20="","",E20)</f>
        <v>Vyplň údaj</v>
      </c>
      <c r="I89" s="27" t="s">
        <v>37</v>
      </c>
      <c r="J89" s="31" t="str">
        <f>E26</f>
        <v>Anna Mužná</v>
      </c>
      <c r="L89" s="33"/>
    </row>
    <row r="90" spans="2:65" s="1" customFormat="1" ht="10.35" customHeight="1" x14ac:dyDescent="0.2">
      <c r="B90" s="33"/>
      <c r="L90" s="33"/>
    </row>
    <row r="91" spans="2:65" s="10" customFormat="1" ht="29.25" customHeight="1" x14ac:dyDescent="0.2">
      <c r="B91" s="112"/>
      <c r="C91" s="113" t="s">
        <v>143</v>
      </c>
      <c r="D91" s="114" t="s">
        <v>60</v>
      </c>
      <c r="E91" s="114" t="s">
        <v>56</v>
      </c>
      <c r="F91" s="114" t="s">
        <v>57</v>
      </c>
      <c r="G91" s="114" t="s">
        <v>144</v>
      </c>
      <c r="H91" s="114" t="s">
        <v>145</v>
      </c>
      <c r="I91" s="114" t="s">
        <v>146</v>
      </c>
      <c r="J91" s="114" t="s">
        <v>122</v>
      </c>
      <c r="K91" s="115" t="s">
        <v>147</v>
      </c>
      <c r="L91" s="112"/>
      <c r="M91" s="57" t="s">
        <v>3</v>
      </c>
      <c r="N91" s="58" t="s">
        <v>45</v>
      </c>
      <c r="O91" s="58" t="s">
        <v>148</v>
      </c>
      <c r="P91" s="58" t="s">
        <v>149</v>
      </c>
      <c r="Q91" s="58" t="s">
        <v>150</v>
      </c>
      <c r="R91" s="58" t="s">
        <v>151</v>
      </c>
      <c r="S91" s="58" t="s">
        <v>152</v>
      </c>
      <c r="T91" s="59" t="s">
        <v>153</v>
      </c>
    </row>
    <row r="92" spans="2:65" s="1" customFormat="1" ht="22.7" customHeight="1" x14ac:dyDescent="0.25">
      <c r="B92" s="33"/>
      <c r="C92" s="62" t="s">
        <v>154</v>
      </c>
      <c r="J92" s="116">
        <f>BK92</f>
        <v>0</v>
      </c>
      <c r="L92" s="33"/>
      <c r="M92" s="60"/>
      <c r="N92" s="51"/>
      <c r="O92" s="51"/>
      <c r="P92" s="117" t="e">
        <f>P93+P100+P108+P113+P124+#REF!+#REF!+P128+P130</f>
        <v>#REF!</v>
      </c>
      <c r="Q92" s="51"/>
      <c r="R92" s="117" t="e">
        <f>R93+R100+R108+R113+R124+#REF!+#REF!+R128+R130</f>
        <v>#REF!</v>
      </c>
      <c r="S92" s="51"/>
      <c r="T92" s="118" t="e">
        <f>T93+T100+T108+T113+T124+#REF!+#REF!+T128+T130</f>
        <v>#REF!</v>
      </c>
      <c r="AT92" s="17" t="s">
        <v>74</v>
      </c>
      <c r="AU92" s="17" t="s">
        <v>123</v>
      </c>
      <c r="BK92" s="119">
        <f>BK93+BK100+BK108+BK113+BK124+BK128+BK130</f>
        <v>0</v>
      </c>
    </row>
    <row r="93" spans="2:65" s="11" customFormat="1" ht="26.1" customHeight="1" x14ac:dyDescent="0.2">
      <c r="B93" s="120"/>
      <c r="D93" s="121" t="s">
        <v>74</v>
      </c>
      <c r="E93" s="122" t="s">
        <v>1374</v>
      </c>
      <c r="F93" s="122" t="s">
        <v>1375</v>
      </c>
      <c r="I93" s="123"/>
      <c r="J93" s="124">
        <f>BK93</f>
        <v>0</v>
      </c>
      <c r="L93" s="120"/>
      <c r="M93" s="125"/>
      <c r="P93" s="126">
        <f>SUM(P94:P99)</f>
        <v>0</v>
      </c>
      <c r="R93" s="126">
        <f>SUM(R94:R99)</f>
        <v>0</v>
      </c>
      <c r="T93" s="127">
        <f>SUM(T94:T99)</f>
        <v>0</v>
      </c>
      <c r="AR93" s="121" t="s">
        <v>83</v>
      </c>
      <c r="AT93" s="128" t="s">
        <v>74</v>
      </c>
      <c r="AU93" s="128" t="s">
        <v>75</v>
      </c>
      <c r="AY93" s="121" t="s">
        <v>157</v>
      </c>
      <c r="BK93" s="129">
        <f>SUM(BK94:BK99)</f>
        <v>0</v>
      </c>
    </row>
    <row r="94" spans="2:65" s="1" customFormat="1" ht="16.5" customHeight="1" x14ac:dyDescent="0.2">
      <c r="B94" s="132"/>
      <c r="C94" s="133" t="s">
        <v>83</v>
      </c>
      <c r="D94" s="133" t="s">
        <v>161</v>
      </c>
      <c r="E94" s="134" t="s">
        <v>1376</v>
      </c>
      <c r="F94" s="135" t="s">
        <v>1377</v>
      </c>
      <c r="G94" s="136" t="s">
        <v>1291</v>
      </c>
      <c r="H94" s="137">
        <v>245</v>
      </c>
      <c r="I94" s="138"/>
      <c r="J94" s="139">
        <f t="shared" ref="J94:J99" si="0">ROUND(I94*H94,2)</f>
        <v>0</v>
      </c>
      <c r="K94" s="135" t="s">
        <v>444</v>
      </c>
      <c r="L94" s="33"/>
      <c r="M94" s="140" t="s">
        <v>3</v>
      </c>
      <c r="N94" s="141" t="s">
        <v>46</v>
      </c>
      <c r="P94" s="142">
        <f t="shared" ref="P94:P99" si="1">O94*H94</f>
        <v>0</v>
      </c>
      <c r="Q94" s="142">
        <v>0</v>
      </c>
      <c r="R94" s="142">
        <f t="shared" ref="R94:R99" si="2">Q94*H94</f>
        <v>0</v>
      </c>
      <c r="S94" s="142">
        <v>0</v>
      </c>
      <c r="T94" s="143">
        <f t="shared" ref="T94:T99" si="3">S94*H94</f>
        <v>0</v>
      </c>
      <c r="AR94" s="144" t="s">
        <v>522</v>
      </c>
      <c r="AT94" s="144" t="s">
        <v>161</v>
      </c>
      <c r="AU94" s="144" t="s">
        <v>83</v>
      </c>
      <c r="AY94" s="17" t="s">
        <v>157</v>
      </c>
      <c r="BE94" s="145">
        <f t="shared" ref="BE94:BE99" si="4">IF(N94="základní",J94,0)</f>
        <v>0</v>
      </c>
      <c r="BF94" s="145">
        <f t="shared" ref="BF94:BF99" si="5">IF(N94="snížená",J94,0)</f>
        <v>0</v>
      </c>
      <c r="BG94" s="145">
        <f t="shared" ref="BG94:BG99" si="6">IF(N94="zákl. přenesená",J94,0)</f>
        <v>0</v>
      </c>
      <c r="BH94" s="145">
        <f t="shared" ref="BH94:BH99" si="7">IF(N94="sníž. přenesená",J94,0)</f>
        <v>0</v>
      </c>
      <c r="BI94" s="145">
        <f t="shared" ref="BI94:BI99" si="8">IF(N94="nulová",J94,0)</f>
        <v>0</v>
      </c>
      <c r="BJ94" s="17" t="s">
        <v>83</v>
      </c>
      <c r="BK94" s="145">
        <f t="shared" ref="BK94:BK99" si="9">ROUND(I94*H94,2)</f>
        <v>0</v>
      </c>
      <c r="BL94" s="17" t="s">
        <v>522</v>
      </c>
      <c r="BM94" s="144" t="s">
        <v>1378</v>
      </c>
    </row>
    <row r="95" spans="2:65" s="1" customFormat="1" ht="16.5" customHeight="1" x14ac:dyDescent="0.2">
      <c r="B95" s="132"/>
      <c r="C95" s="133" t="s">
        <v>85</v>
      </c>
      <c r="D95" s="133" t="s">
        <v>161</v>
      </c>
      <c r="E95" s="134" t="s">
        <v>1379</v>
      </c>
      <c r="F95" s="135" t="s">
        <v>1380</v>
      </c>
      <c r="G95" s="136" t="s">
        <v>1291</v>
      </c>
      <c r="H95" s="137">
        <v>35</v>
      </c>
      <c r="I95" s="138"/>
      <c r="J95" s="139">
        <f t="shared" si="0"/>
        <v>0</v>
      </c>
      <c r="K95" s="135" t="s">
        <v>444</v>
      </c>
      <c r="L95" s="33"/>
      <c r="M95" s="140" t="s">
        <v>3</v>
      </c>
      <c r="N95" s="141" t="s">
        <v>46</v>
      </c>
      <c r="P95" s="142">
        <f t="shared" si="1"/>
        <v>0</v>
      </c>
      <c r="Q95" s="142">
        <v>0</v>
      </c>
      <c r="R95" s="142">
        <f t="shared" si="2"/>
        <v>0</v>
      </c>
      <c r="S95" s="142">
        <v>0</v>
      </c>
      <c r="T95" s="143">
        <f t="shared" si="3"/>
        <v>0</v>
      </c>
      <c r="AR95" s="144" t="s">
        <v>522</v>
      </c>
      <c r="AT95" s="144" t="s">
        <v>161</v>
      </c>
      <c r="AU95" s="144" t="s">
        <v>83</v>
      </c>
      <c r="AY95" s="17" t="s">
        <v>157</v>
      </c>
      <c r="BE95" s="145">
        <f t="shared" si="4"/>
        <v>0</v>
      </c>
      <c r="BF95" s="145">
        <f t="shared" si="5"/>
        <v>0</v>
      </c>
      <c r="BG95" s="145">
        <f t="shared" si="6"/>
        <v>0</v>
      </c>
      <c r="BH95" s="145">
        <f t="shared" si="7"/>
        <v>0</v>
      </c>
      <c r="BI95" s="145">
        <f t="shared" si="8"/>
        <v>0</v>
      </c>
      <c r="BJ95" s="17" t="s">
        <v>83</v>
      </c>
      <c r="BK95" s="145">
        <f t="shared" si="9"/>
        <v>0</v>
      </c>
      <c r="BL95" s="17" t="s">
        <v>522</v>
      </c>
      <c r="BM95" s="144" t="s">
        <v>1381</v>
      </c>
    </row>
    <row r="96" spans="2:65" s="1" customFormat="1" ht="16.5" customHeight="1" x14ac:dyDescent="0.2">
      <c r="B96" s="132"/>
      <c r="C96" s="133" t="s">
        <v>537</v>
      </c>
      <c r="D96" s="133" t="s">
        <v>161</v>
      </c>
      <c r="E96" s="134" t="s">
        <v>1382</v>
      </c>
      <c r="F96" s="135" t="s">
        <v>1383</v>
      </c>
      <c r="G96" s="136" t="s">
        <v>1291</v>
      </c>
      <c r="H96" s="137">
        <v>32</v>
      </c>
      <c r="I96" s="138"/>
      <c r="J96" s="139">
        <f t="shared" si="0"/>
        <v>0</v>
      </c>
      <c r="K96" s="135" t="s">
        <v>444</v>
      </c>
      <c r="L96" s="33"/>
      <c r="M96" s="140" t="s">
        <v>3</v>
      </c>
      <c r="N96" s="141" t="s">
        <v>46</v>
      </c>
      <c r="P96" s="142">
        <f t="shared" si="1"/>
        <v>0</v>
      </c>
      <c r="Q96" s="142">
        <v>0</v>
      </c>
      <c r="R96" s="142">
        <f t="shared" si="2"/>
        <v>0</v>
      </c>
      <c r="S96" s="142">
        <v>0</v>
      </c>
      <c r="T96" s="143">
        <f t="shared" si="3"/>
        <v>0</v>
      </c>
      <c r="AR96" s="144" t="s">
        <v>522</v>
      </c>
      <c r="AT96" s="144" t="s">
        <v>161</v>
      </c>
      <c r="AU96" s="144" t="s">
        <v>83</v>
      </c>
      <c r="AY96" s="17" t="s">
        <v>157</v>
      </c>
      <c r="BE96" s="145">
        <f t="shared" si="4"/>
        <v>0</v>
      </c>
      <c r="BF96" s="145">
        <f t="shared" si="5"/>
        <v>0</v>
      </c>
      <c r="BG96" s="145">
        <f t="shared" si="6"/>
        <v>0</v>
      </c>
      <c r="BH96" s="145">
        <f t="shared" si="7"/>
        <v>0</v>
      </c>
      <c r="BI96" s="145">
        <f t="shared" si="8"/>
        <v>0</v>
      </c>
      <c r="BJ96" s="17" t="s">
        <v>83</v>
      </c>
      <c r="BK96" s="145">
        <f t="shared" si="9"/>
        <v>0</v>
      </c>
      <c r="BL96" s="17" t="s">
        <v>522</v>
      </c>
      <c r="BM96" s="144" t="s">
        <v>1384</v>
      </c>
    </row>
    <row r="97" spans="2:65" s="1" customFormat="1" ht="16.5" customHeight="1" x14ac:dyDescent="0.2">
      <c r="B97" s="132"/>
      <c r="C97" s="133" t="s">
        <v>160</v>
      </c>
      <c r="D97" s="133" t="s">
        <v>161</v>
      </c>
      <c r="E97" s="134" t="s">
        <v>1385</v>
      </c>
      <c r="F97" s="135" t="s">
        <v>1386</v>
      </c>
      <c r="G97" s="136" t="s">
        <v>1291</v>
      </c>
      <c r="H97" s="137">
        <v>82</v>
      </c>
      <c r="I97" s="138"/>
      <c r="J97" s="139">
        <f t="shared" si="0"/>
        <v>0</v>
      </c>
      <c r="K97" s="135" t="s">
        <v>444</v>
      </c>
      <c r="L97" s="33"/>
      <c r="M97" s="140" t="s">
        <v>3</v>
      </c>
      <c r="N97" s="141" t="s">
        <v>46</v>
      </c>
      <c r="P97" s="142">
        <f t="shared" si="1"/>
        <v>0</v>
      </c>
      <c r="Q97" s="142">
        <v>0</v>
      </c>
      <c r="R97" s="142">
        <f t="shared" si="2"/>
        <v>0</v>
      </c>
      <c r="S97" s="142">
        <v>0</v>
      </c>
      <c r="T97" s="143">
        <f t="shared" si="3"/>
        <v>0</v>
      </c>
      <c r="AR97" s="144" t="s">
        <v>522</v>
      </c>
      <c r="AT97" s="144" t="s">
        <v>161</v>
      </c>
      <c r="AU97" s="144" t="s">
        <v>83</v>
      </c>
      <c r="AY97" s="17" t="s">
        <v>157</v>
      </c>
      <c r="BE97" s="145">
        <f t="shared" si="4"/>
        <v>0</v>
      </c>
      <c r="BF97" s="145">
        <f t="shared" si="5"/>
        <v>0</v>
      </c>
      <c r="BG97" s="145">
        <f t="shared" si="6"/>
        <v>0</v>
      </c>
      <c r="BH97" s="145">
        <f t="shared" si="7"/>
        <v>0</v>
      </c>
      <c r="BI97" s="145">
        <f t="shared" si="8"/>
        <v>0</v>
      </c>
      <c r="BJ97" s="17" t="s">
        <v>83</v>
      </c>
      <c r="BK97" s="145">
        <f t="shared" si="9"/>
        <v>0</v>
      </c>
      <c r="BL97" s="17" t="s">
        <v>522</v>
      </c>
      <c r="BM97" s="144" t="s">
        <v>1387</v>
      </c>
    </row>
    <row r="98" spans="2:65" s="1" customFormat="1" ht="16.5" customHeight="1" x14ac:dyDescent="0.2">
      <c r="B98" s="132"/>
      <c r="C98" s="133" t="s">
        <v>177</v>
      </c>
      <c r="D98" s="133" t="s">
        <v>161</v>
      </c>
      <c r="E98" s="134" t="s">
        <v>1388</v>
      </c>
      <c r="F98" s="135" t="s">
        <v>1389</v>
      </c>
      <c r="G98" s="136" t="s">
        <v>1291</v>
      </c>
      <c r="H98" s="137">
        <v>82</v>
      </c>
      <c r="I98" s="138"/>
      <c r="J98" s="139">
        <f t="shared" si="0"/>
        <v>0</v>
      </c>
      <c r="K98" s="135" t="s">
        <v>444</v>
      </c>
      <c r="L98" s="33"/>
      <c r="M98" s="140" t="s">
        <v>3</v>
      </c>
      <c r="N98" s="141" t="s">
        <v>46</v>
      </c>
      <c r="P98" s="142">
        <f t="shared" si="1"/>
        <v>0</v>
      </c>
      <c r="Q98" s="142">
        <v>0</v>
      </c>
      <c r="R98" s="142">
        <f t="shared" si="2"/>
        <v>0</v>
      </c>
      <c r="S98" s="142">
        <v>0</v>
      </c>
      <c r="T98" s="143">
        <f t="shared" si="3"/>
        <v>0</v>
      </c>
      <c r="AR98" s="144" t="s">
        <v>522</v>
      </c>
      <c r="AT98" s="144" t="s">
        <v>161</v>
      </c>
      <c r="AU98" s="144" t="s">
        <v>83</v>
      </c>
      <c r="AY98" s="17" t="s">
        <v>157</v>
      </c>
      <c r="BE98" s="145">
        <f t="shared" si="4"/>
        <v>0</v>
      </c>
      <c r="BF98" s="145">
        <f t="shared" si="5"/>
        <v>0</v>
      </c>
      <c r="BG98" s="145">
        <f t="shared" si="6"/>
        <v>0</v>
      </c>
      <c r="BH98" s="145">
        <f t="shared" si="7"/>
        <v>0</v>
      </c>
      <c r="BI98" s="145">
        <f t="shared" si="8"/>
        <v>0</v>
      </c>
      <c r="BJ98" s="17" t="s">
        <v>83</v>
      </c>
      <c r="BK98" s="145">
        <f t="shared" si="9"/>
        <v>0</v>
      </c>
      <c r="BL98" s="17" t="s">
        <v>522</v>
      </c>
      <c r="BM98" s="144" t="s">
        <v>1390</v>
      </c>
    </row>
    <row r="99" spans="2:65" s="1" customFormat="1" ht="24.2" customHeight="1" x14ac:dyDescent="0.2">
      <c r="B99" s="132"/>
      <c r="C99" s="133" t="s">
        <v>158</v>
      </c>
      <c r="D99" s="133" t="s">
        <v>161</v>
      </c>
      <c r="E99" s="134" t="s">
        <v>1391</v>
      </c>
      <c r="F99" s="135" t="s">
        <v>1392</v>
      </c>
      <c r="G99" s="136" t="s">
        <v>1291</v>
      </c>
      <c r="H99" s="137">
        <v>144</v>
      </c>
      <c r="I99" s="138"/>
      <c r="J99" s="139">
        <f t="shared" si="0"/>
        <v>0</v>
      </c>
      <c r="K99" s="135" t="s">
        <v>444</v>
      </c>
      <c r="L99" s="33"/>
      <c r="M99" s="140" t="s">
        <v>3</v>
      </c>
      <c r="N99" s="141" t="s">
        <v>46</v>
      </c>
      <c r="P99" s="142">
        <f t="shared" si="1"/>
        <v>0</v>
      </c>
      <c r="Q99" s="142">
        <v>0</v>
      </c>
      <c r="R99" s="142">
        <f t="shared" si="2"/>
        <v>0</v>
      </c>
      <c r="S99" s="142">
        <v>0</v>
      </c>
      <c r="T99" s="143">
        <f t="shared" si="3"/>
        <v>0</v>
      </c>
      <c r="AR99" s="144" t="s">
        <v>522</v>
      </c>
      <c r="AT99" s="144" t="s">
        <v>161</v>
      </c>
      <c r="AU99" s="144" t="s">
        <v>83</v>
      </c>
      <c r="AY99" s="17" t="s">
        <v>157</v>
      </c>
      <c r="BE99" s="145">
        <f t="shared" si="4"/>
        <v>0</v>
      </c>
      <c r="BF99" s="145">
        <f t="shared" si="5"/>
        <v>0</v>
      </c>
      <c r="BG99" s="145">
        <f t="shared" si="6"/>
        <v>0</v>
      </c>
      <c r="BH99" s="145">
        <f t="shared" si="7"/>
        <v>0</v>
      </c>
      <c r="BI99" s="145">
        <f t="shared" si="8"/>
        <v>0</v>
      </c>
      <c r="BJ99" s="17" t="s">
        <v>83</v>
      </c>
      <c r="BK99" s="145">
        <f t="shared" si="9"/>
        <v>0</v>
      </c>
      <c r="BL99" s="17" t="s">
        <v>522</v>
      </c>
      <c r="BM99" s="144" t="s">
        <v>1393</v>
      </c>
    </row>
    <row r="100" spans="2:65" s="11" customFormat="1" ht="26.1" customHeight="1" x14ac:dyDescent="0.2">
      <c r="B100" s="120"/>
      <c r="D100" s="121" t="s">
        <v>74</v>
      </c>
      <c r="E100" s="122" t="s">
        <v>1394</v>
      </c>
      <c r="F100" s="122" t="s">
        <v>1395</v>
      </c>
      <c r="I100" s="123"/>
      <c r="J100" s="124">
        <f>BK100</f>
        <v>0</v>
      </c>
      <c r="L100" s="120"/>
      <c r="M100" s="125"/>
      <c r="P100" s="126">
        <f>SUM(P101:P107)</f>
        <v>0</v>
      </c>
      <c r="R100" s="126">
        <f>SUM(R101:R107)</f>
        <v>0</v>
      </c>
      <c r="T100" s="127">
        <f>SUM(T101:T107)</f>
        <v>0</v>
      </c>
      <c r="AR100" s="121" t="s">
        <v>83</v>
      </c>
      <c r="AT100" s="128" t="s">
        <v>74</v>
      </c>
      <c r="AU100" s="128" t="s">
        <v>75</v>
      </c>
      <c r="AY100" s="121" t="s">
        <v>157</v>
      </c>
      <c r="BK100" s="129">
        <f>SUM(BK101:BK107)</f>
        <v>0</v>
      </c>
    </row>
    <row r="101" spans="2:65" s="1" customFormat="1" ht="24.2" customHeight="1" x14ac:dyDescent="0.2">
      <c r="B101" s="132"/>
      <c r="C101" s="133" t="s">
        <v>187</v>
      </c>
      <c r="D101" s="133" t="s">
        <v>161</v>
      </c>
      <c r="E101" s="134" t="s">
        <v>1396</v>
      </c>
      <c r="F101" s="135" t="s">
        <v>1397</v>
      </c>
      <c r="G101" s="136" t="s">
        <v>1291</v>
      </c>
      <c r="H101" s="137">
        <v>1</v>
      </c>
      <c r="I101" s="138"/>
      <c r="J101" s="139">
        <f t="shared" ref="J101:J107" si="10">ROUND(I101*H101,2)</f>
        <v>0</v>
      </c>
      <c r="K101" s="135" t="s">
        <v>444</v>
      </c>
      <c r="L101" s="33"/>
      <c r="M101" s="140" t="s">
        <v>3</v>
      </c>
      <c r="N101" s="141" t="s">
        <v>46</v>
      </c>
      <c r="P101" s="142">
        <f t="shared" ref="P101:P107" si="11">O101*H101</f>
        <v>0</v>
      </c>
      <c r="Q101" s="142">
        <v>0</v>
      </c>
      <c r="R101" s="142">
        <f t="shared" ref="R101:R107" si="12">Q101*H101</f>
        <v>0</v>
      </c>
      <c r="S101" s="142">
        <v>0</v>
      </c>
      <c r="T101" s="143">
        <f t="shared" ref="T101:T107" si="13">S101*H101</f>
        <v>0</v>
      </c>
      <c r="AR101" s="144" t="s">
        <v>522</v>
      </c>
      <c r="AT101" s="144" t="s">
        <v>161</v>
      </c>
      <c r="AU101" s="144" t="s">
        <v>83</v>
      </c>
      <c r="AY101" s="17" t="s">
        <v>157</v>
      </c>
      <c r="BE101" s="145">
        <f t="shared" ref="BE101:BE107" si="14">IF(N101="základní",J101,0)</f>
        <v>0</v>
      </c>
      <c r="BF101" s="145">
        <f t="shared" ref="BF101:BF107" si="15">IF(N101="snížená",J101,0)</f>
        <v>0</v>
      </c>
      <c r="BG101" s="145">
        <f t="shared" ref="BG101:BG107" si="16">IF(N101="zákl. přenesená",J101,0)</f>
        <v>0</v>
      </c>
      <c r="BH101" s="145">
        <f t="shared" ref="BH101:BH107" si="17">IF(N101="sníž. přenesená",J101,0)</f>
        <v>0</v>
      </c>
      <c r="BI101" s="145">
        <f t="shared" ref="BI101:BI107" si="18">IF(N101="nulová",J101,0)</f>
        <v>0</v>
      </c>
      <c r="BJ101" s="17" t="s">
        <v>83</v>
      </c>
      <c r="BK101" s="145">
        <f t="shared" ref="BK101:BK107" si="19">ROUND(I101*H101,2)</f>
        <v>0</v>
      </c>
      <c r="BL101" s="17" t="s">
        <v>522</v>
      </c>
      <c r="BM101" s="144" t="s">
        <v>1398</v>
      </c>
    </row>
    <row r="102" spans="2:65" s="1" customFormat="1" ht="16.5" customHeight="1" x14ac:dyDescent="0.2">
      <c r="B102" s="132"/>
      <c r="C102" s="133" t="s">
        <v>193</v>
      </c>
      <c r="D102" s="133" t="s">
        <v>161</v>
      </c>
      <c r="E102" s="134" t="s">
        <v>1399</v>
      </c>
      <c r="F102" s="135" t="s">
        <v>1400</v>
      </c>
      <c r="G102" s="136" t="s">
        <v>1291</v>
      </c>
      <c r="H102" s="137">
        <v>12</v>
      </c>
      <c r="I102" s="138"/>
      <c r="J102" s="139">
        <f t="shared" si="10"/>
        <v>0</v>
      </c>
      <c r="K102" s="135" t="s">
        <v>444</v>
      </c>
      <c r="L102" s="33"/>
      <c r="M102" s="140" t="s">
        <v>3</v>
      </c>
      <c r="N102" s="141" t="s">
        <v>46</v>
      </c>
      <c r="P102" s="142">
        <f t="shared" si="11"/>
        <v>0</v>
      </c>
      <c r="Q102" s="142">
        <v>0</v>
      </c>
      <c r="R102" s="142">
        <f t="shared" si="12"/>
        <v>0</v>
      </c>
      <c r="S102" s="142">
        <v>0</v>
      </c>
      <c r="T102" s="143">
        <f t="shared" si="13"/>
        <v>0</v>
      </c>
      <c r="AR102" s="144" t="s">
        <v>522</v>
      </c>
      <c r="AT102" s="144" t="s">
        <v>161</v>
      </c>
      <c r="AU102" s="144" t="s">
        <v>83</v>
      </c>
      <c r="AY102" s="17" t="s">
        <v>157</v>
      </c>
      <c r="BE102" s="145">
        <f t="shared" si="14"/>
        <v>0</v>
      </c>
      <c r="BF102" s="145">
        <f t="shared" si="15"/>
        <v>0</v>
      </c>
      <c r="BG102" s="145">
        <f t="shared" si="16"/>
        <v>0</v>
      </c>
      <c r="BH102" s="145">
        <f t="shared" si="17"/>
        <v>0</v>
      </c>
      <c r="BI102" s="145">
        <f t="shared" si="18"/>
        <v>0</v>
      </c>
      <c r="BJ102" s="17" t="s">
        <v>83</v>
      </c>
      <c r="BK102" s="145">
        <f t="shared" si="19"/>
        <v>0</v>
      </c>
      <c r="BL102" s="17" t="s">
        <v>522</v>
      </c>
      <c r="BM102" s="144" t="s">
        <v>1401</v>
      </c>
    </row>
    <row r="103" spans="2:65" s="1" customFormat="1" ht="16.5" customHeight="1" x14ac:dyDescent="0.2">
      <c r="B103" s="132"/>
      <c r="C103" s="133" t="s">
        <v>198</v>
      </c>
      <c r="D103" s="133" t="s">
        <v>161</v>
      </c>
      <c r="E103" s="134" t="s">
        <v>1402</v>
      </c>
      <c r="F103" s="135" t="s">
        <v>1403</v>
      </c>
      <c r="G103" s="136" t="s">
        <v>1291</v>
      </c>
      <c r="H103" s="137">
        <v>2</v>
      </c>
      <c r="I103" s="138"/>
      <c r="J103" s="139">
        <f t="shared" si="10"/>
        <v>0</v>
      </c>
      <c r="K103" s="135" t="s">
        <v>444</v>
      </c>
      <c r="L103" s="33"/>
      <c r="M103" s="140" t="s">
        <v>3</v>
      </c>
      <c r="N103" s="141" t="s">
        <v>46</v>
      </c>
      <c r="P103" s="142">
        <f t="shared" si="11"/>
        <v>0</v>
      </c>
      <c r="Q103" s="142">
        <v>0</v>
      </c>
      <c r="R103" s="142">
        <f t="shared" si="12"/>
        <v>0</v>
      </c>
      <c r="S103" s="142">
        <v>0</v>
      </c>
      <c r="T103" s="143">
        <f t="shared" si="13"/>
        <v>0</v>
      </c>
      <c r="AR103" s="144" t="s">
        <v>522</v>
      </c>
      <c r="AT103" s="144" t="s">
        <v>161</v>
      </c>
      <c r="AU103" s="144" t="s">
        <v>83</v>
      </c>
      <c r="AY103" s="17" t="s">
        <v>157</v>
      </c>
      <c r="BE103" s="145">
        <f t="shared" si="14"/>
        <v>0</v>
      </c>
      <c r="BF103" s="145">
        <f t="shared" si="15"/>
        <v>0</v>
      </c>
      <c r="BG103" s="145">
        <f t="shared" si="16"/>
        <v>0</v>
      </c>
      <c r="BH103" s="145">
        <f t="shared" si="17"/>
        <v>0</v>
      </c>
      <c r="BI103" s="145">
        <f t="shared" si="18"/>
        <v>0</v>
      </c>
      <c r="BJ103" s="17" t="s">
        <v>83</v>
      </c>
      <c r="BK103" s="145">
        <f t="shared" si="19"/>
        <v>0</v>
      </c>
      <c r="BL103" s="17" t="s">
        <v>522</v>
      </c>
      <c r="BM103" s="144" t="s">
        <v>1404</v>
      </c>
    </row>
    <row r="104" spans="2:65" s="1" customFormat="1" ht="21.75" customHeight="1" x14ac:dyDescent="0.2">
      <c r="B104" s="132"/>
      <c r="C104" s="133" t="s">
        <v>204</v>
      </c>
      <c r="D104" s="133" t="s">
        <v>161</v>
      </c>
      <c r="E104" s="134" t="s">
        <v>1405</v>
      </c>
      <c r="F104" s="135" t="s">
        <v>1406</v>
      </c>
      <c r="G104" s="136" t="s">
        <v>1291</v>
      </c>
      <c r="H104" s="137">
        <v>2</v>
      </c>
      <c r="I104" s="138"/>
      <c r="J104" s="139">
        <f t="shared" si="10"/>
        <v>0</v>
      </c>
      <c r="K104" s="135" t="s">
        <v>444</v>
      </c>
      <c r="L104" s="33"/>
      <c r="M104" s="140" t="s">
        <v>3</v>
      </c>
      <c r="N104" s="141" t="s">
        <v>46</v>
      </c>
      <c r="P104" s="142">
        <f t="shared" si="11"/>
        <v>0</v>
      </c>
      <c r="Q104" s="142">
        <v>0</v>
      </c>
      <c r="R104" s="142">
        <f t="shared" si="12"/>
        <v>0</v>
      </c>
      <c r="S104" s="142">
        <v>0</v>
      </c>
      <c r="T104" s="143">
        <f t="shared" si="13"/>
        <v>0</v>
      </c>
      <c r="AR104" s="144" t="s">
        <v>522</v>
      </c>
      <c r="AT104" s="144" t="s">
        <v>161</v>
      </c>
      <c r="AU104" s="144" t="s">
        <v>83</v>
      </c>
      <c r="AY104" s="17" t="s">
        <v>157</v>
      </c>
      <c r="BE104" s="145">
        <f t="shared" si="14"/>
        <v>0</v>
      </c>
      <c r="BF104" s="145">
        <f t="shared" si="15"/>
        <v>0</v>
      </c>
      <c r="BG104" s="145">
        <f t="shared" si="16"/>
        <v>0</v>
      </c>
      <c r="BH104" s="145">
        <f t="shared" si="17"/>
        <v>0</v>
      </c>
      <c r="BI104" s="145">
        <f t="shared" si="18"/>
        <v>0</v>
      </c>
      <c r="BJ104" s="17" t="s">
        <v>83</v>
      </c>
      <c r="BK104" s="145">
        <f t="shared" si="19"/>
        <v>0</v>
      </c>
      <c r="BL104" s="17" t="s">
        <v>522</v>
      </c>
      <c r="BM104" s="144" t="s">
        <v>1407</v>
      </c>
    </row>
    <row r="105" spans="2:65" s="1" customFormat="1" ht="16.5" customHeight="1" x14ac:dyDescent="0.2">
      <c r="B105" s="132"/>
      <c r="C105" s="133" t="s">
        <v>209</v>
      </c>
      <c r="D105" s="133" t="s">
        <v>161</v>
      </c>
      <c r="E105" s="134" t="s">
        <v>1408</v>
      </c>
      <c r="F105" s="135" t="s">
        <v>1409</v>
      </c>
      <c r="G105" s="136" t="s">
        <v>1291</v>
      </c>
      <c r="H105" s="137">
        <v>8</v>
      </c>
      <c r="I105" s="138"/>
      <c r="J105" s="139">
        <f t="shared" si="10"/>
        <v>0</v>
      </c>
      <c r="K105" s="135" t="s">
        <v>444</v>
      </c>
      <c r="L105" s="33"/>
      <c r="M105" s="140" t="s">
        <v>3</v>
      </c>
      <c r="N105" s="141" t="s">
        <v>46</v>
      </c>
      <c r="P105" s="142">
        <f t="shared" si="11"/>
        <v>0</v>
      </c>
      <c r="Q105" s="142">
        <v>0</v>
      </c>
      <c r="R105" s="142">
        <f t="shared" si="12"/>
        <v>0</v>
      </c>
      <c r="S105" s="142">
        <v>0</v>
      </c>
      <c r="T105" s="143">
        <f t="shared" si="13"/>
        <v>0</v>
      </c>
      <c r="AR105" s="144" t="s">
        <v>522</v>
      </c>
      <c r="AT105" s="144" t="s">
        <v>161</v>
      </c>
      <c r="AU105" s="144" t="s">
        <v>83</v>
      </c>
      <c r="AY105" s="17" t="s">
        <v>157</v>
      </c>
      <c r="BE105" s="145">
        <f t="shared" si="14"/>
        <v>0</v>
      </c>
      <c r="BF105" s="145">
        <f t="shared" si="15"/>
        <v>0</v>
      </c>
      <c r="BG105" s="145">
        <f t="shared" si="16"/>
        <v>0</v>
      </c>
      <c r="BH105" s="145">
        <f t="shared" si="17"/>
        <v>0</v>
      </c>
      <c r="BI105" s="145">
        <f t="shared" si="18"/>
        <v>0</v>
      </c>
      <c r="BJ105" s="17" t="s">
        <v>83</v>
      </c>
      <c r="BK105" s="145">
        <f t="shared" si="19"/>
        <v>0</v>
      </c>
      <c r="BL105" s="17" t="s">
        <v>522</v>
      </c>
      <c r="BM105" s="144" t="s">
        <v>1410</v>
      </c>
    </row>
    <row r="106" spans="2:65" s="1" customFormat="1" ht="24.2" customHeight="1" x14ac:dyDescent="0.2">
      <c r="B106" s="132"/>
      <c r="C106" s="133" t="s">
        <v>215</v>
      </c>
      <c r="D106" s="133" t="s">
        <v>161</v>
      </c>
      <c r="E106" s="134" t="s">
        <v>1411</v>
      </c>
      <c r="F106" s="135" t="s">
        <v>1412</v>
      </c>
      <c r="G106" s="136" t="s">
        <v>1291</v>
      </c>
      <c r="H106" s="137">
        <v>2</v>
      </c>
      <c r="I106" s="138"/>
      <c r="J106" s="139">
        <f t="shared" si="10"/>
        <v>0</v>
      </c>
      <c r="K106" s="135" t="s">
        <v>444</v>
      </c>
      <c r="L106" s="33"/>
      <c r="M106" s="140" t="s">
        <v>3</v>
      </c>
      <c r="N106" s="141" t="s">
        <v>46</v>
      </c>
      <c r="P106" s="142">
        <f t="shared" si="11"/>
        <v>0</v>
      </c>
      <c r="Q106" s="142">
        <v>0</v>
      </c>
      <c r="R106" s="142">
        <f t="shared" si="12"/>
        <v>0</v>
      </c>
      <c r="S106" s="142">
        <v>0</v>
      </c>
      <c r="T106" s="143">
        <f t="shared" si="13"/>
        <v>0</v>
      </c>
      <c r="AR106" s="144" t="s">
        <v>522</v>
      </c>
      <c r="AT106" s="144" t="s">
        <v>161</v>
      </c>
      <c r="AU106" s="144" t="s">
        <v>83</v>
      </c>
      <c r="AY106" s="17" t="s">
        <v>157</v>
      </c>
      <c r="BE106" s="145">
        <f t="shared" si="14"/>
        <v>0</v>
      </c>
      <c r="BF106" s="145">
        <f t="shared" si="15"/>
        <v>0</v>
      </c>
      <c r="BG106" s="145">
        <f t="shared" si="16"/>
        <v>0</v>
      </c>
      <c r="BH106" s="145">
        <f t="shared" si="17"/>
        <v>0</v>
      </c>
      <c r="BI106" s="145">
        <f t="shared" si="18"/>
        <v>0</v>
      </c>
      <c r="BJ106" s="17" t="s">
        <v>83</v>
      </c>
      <c r="BK106" s="145">
        <f t="shared" si="19"/>
        <v>0</v>
      </c>
      <c r="BL106" s="17" t="s">
        <v>522</v>
      </c>
      <c r="BM106" s="144" t="s">
        <v>1413</v>
      </c>
    </row>
    <row r="107" spans="2:65" s="1" customFormat="1" ht="21.75" customHeight="1" x14ac:dyDescent="0.2">
      <c r="B107" s="132"/>
      <c r="C107" s="133" t="s">
        <v>220</v>
      </c>
      <c r="D107" s="133" t="s">
        <v>161</v>
      </c>
      <c r="E107" s="134" t="s">
        <v>1414</v>
      </c>
      <c r="F107" s="135" t="s">
        <v>1415</v>
      </c>
      <c r="G107" s="136" t="s">
        <v>1291</v>
      </c>
      <c r="H107" s="137">
        <v>1</v>
      </c>
      <c r="I107" s="138"/>
      <c r="J107" s="139">
        <f t="shared" si="10"/>
        <v>0</v>
      </c>
      <c r="K107" s="135" t="s">
        <v>444</v>
      </c>
      <c r="L107" s="33"/>
      <c r="M107" s="140" t="s">
        <v>3</v>
      </c>
      <c r="N107" s="141" t="s">
        <v>46</v>
      </c>
      <c r="P107" s="142">
        <f t="shared" si="11"/>
        <v>0</v>
      </c>
      <c r="Q107" s="142">
        <v>0</v>
      </c>
      <c r="R107" s="142">
        <f t="shared" si="12"/>
        <v>0</v>
      </c>
      <c r="S107" s="142">
        <v>0</v>
      </c>
      <c r="T107" s="143">
        <f t="shared" si="13"/>
        <v>0</v>
      </c>
      <c r="AR107" s="144" t="s">
        <v>522</v>
      </c>
      <c r="AT107" s="144" t="s">
        <v>161</v>
      </c>
      <c r="AU107" s="144" t="s">
        <v>83</v>
      </c>
      <c r="AY107" s="17" t="s">
        <v>157</v>
      </c>
      <c r="BE107" s="145">
        <f t="shared" si="14"/>
        <v>0</v>
      </c>
      <c r="BF107" s="145">
        <f t="shared" si="15"/>
        <v>0</v>
      </c>
      <c r="BG107" s="145">
        <f t="shared" si="16"/>
        <v>0</v>
      </c>
      <c r="BH107" s="145">
        <f t="shared" si="17"/>
        <v>0</v>
      </c>
      <c r="BI107" s="145">
        <f t="shared" si="18"/>
        <v>0</v>
      </c>
      <c r="BJ107" s="17" t="s">
        <v>83</v>
      </c>
      <c r="BK107" s="145">
        <f t="shared" si="19"/>
        <v>0</v>
      </c>
      <c r="BL107" s="17" t="s">
        <v>522</v>
      </c>
      <c r="BM107" s="144" t="s">
        <v>1416</v>
      </c>
    </row>
    <row r="108" spans="2:65" s="11" customFormat="1" ht="26.1" customHeight="1" x14ac:dyDescent="0.2">
      <c r="B108" s="120"/>
      <c r="D108" s="121" t="s">
        <v>74</v>
      </c>
      <c r="E108" s="122" t="s">
        <v>1417</v>
      </c>
      <c r="F108" s="122" t="s">
        <v>1418</v>
      </c>
      <c r="I108" s="123"/>
      <c r="J108" s="124">
        <f>BK108</f>
        <v>0</v>
      </c>
      <c r="L108" s="120"/>
      <c r="M108" s="125"/>
      <c r="P108" s="126">
        <f>SUM(P109:P112)</f>
        <v>0</v>
      </c>
      <c r="R108" s="126">
        <f>SUM(R109:R112)</f>
        <v>0</v>
      </c>
      <c r="T108" s="127">
        <f>SUM(T109:T112)</f>
        <v>0</v>
      </c>
      <c r="AR108" s="121" t="s">
        <v>83</v>
      </c>
      <c r="AT108" s="128" t="s">
        <v>74</v>
      </c>
      <c r="AU108" s="128" t="s">
        <v>75</v>
      </c>
      <c r="AY108" s="121" t="s">
        <v>157</v>
      </c>
      <c r="BK108" s="129">
        <f>SUM(BK109:BK112)</f>
        <v>0</v>
      </c>
    </row>
    <row r="109" spans="2:65" s="1" customFormat="1" ht="21.75" customHeight="1" x14ac:dyDescent="0.2">
      <c r="B109" s="132"/>
      <c r="C109" s="133" t="s">
        <v>227</v>
      </c>
      <c r="D109" s="133" t="s">
        <v>161</v>
      </c>
      <c r="E109" s="134" t="s">
        <v>1419</v>
      </c>
      <c r="F109" s="135" t="s">
        <v>1420</v>
      </c>
      <c r="G109" s="136" t="s">
        <v>1291</v>
      </c>
      <c r="H109" s="137">
        <v>100</v>
      </c>
      <c r="I109" s="138"/>
      <c r="J109" s="139">
        <f>ROUND(I109*H109,2)</f>
        <v>0</v>
      </c>
      <c r="K109" s="135" t="s">
        <v>444</v>
      </c>
      <c r="L109" s="33"/>
      <c r="M109" s="140" t="s">
        <v>3</v>
      </c>
      <c r="N109" s="141" t="s">
        <v>46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522</v>
      </c>
      <c r="AT109" s="144" t="s">
        <v>161</v>
      </c>
      <c r="AU109" s="144" t="s">
        <v>83</v>
      </c>
      <c r="AY109" s="17" t="s">
        <v>157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7" t="s">
        <v>83</v>
      </c>
      <c r="BK109" s="145">
        <f>ROUND(I109*H109,2)</f>
        <v>0</v>
      </c>
      <c r="BL109" s="17" t="s">
        <v>522</v>
      </c>
      <c r="BM109" s="144" t="s">
        <v>1421</v>
      </c>
    </row>
    <row r="110" spans="2:65" s="1" customFormat="1" ht="21.75" customHeight="1" x14ac:dyDescent="0.2">
      <c r="B110" s="132"/>
      <c r="C110" s="133" t="s">
        <v>9</v>
      </c>
      <c r="D110" s="133" t="s">
        <v>161</v>
      </c>
      <c r="E110" s="134" t="s">
        <v>1422</v>
      </c>
      <c r="F110" s="135" t="s">
        <v>1423</v>
      </c>
      <c r="G110" s="136" t="s">
        <v>1291</v>
      </c>
      <c r="H110" s="137">
        <v>100</v>
      </c>
      <c r="I110" s="138"/>
      <c r="J110" s="139">
        <f>ROUND(I110*H110,2)</f>
        <v>0</v>
      </c>
      <c r="K110" s="135" t="s">
        <v>444</v>
      </c>
      <c r="L110" s="33"/>
      <c r="M110" s="140" t="s">
        <v>3</v>
      </c>
      <c r="N110" s="141" t="s">
        <v>46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522</v>
      </c>
      <c r="AT110" s="144" t="s">
        <v>161</v>
      </c>
      <c r="AU110" s="144" t="s">
        <v>83</v>
      </c>
      <c r="AY110" s="17" t="s">
        <v>157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83</v>
      </c>
      <c r="BK110" s="145">
        <f>ROUND(I110*H110,2)</f>
        <v>0</v>
      </c>
      <c r="BL110" s="17" t="s">
        <v>522</v>
      </c>
      <c r="BM110" s="144" t="s">
        <v>1424</v>
      </c>
    </row>
    <row r="111" spans="2:65" s="1" customFormat="1" ht="21.75" customHeight="1" x14ac:dyDescent="0.2">
      <c r="B111" s="132"/>
      <c r="C111" s="133" t="s">
        <v>238</v>
      </c>
      <c r="D111" s="133" t="s">
        <v>161</v>
      </c>
      <c r="E111" s="134" t="s">
        <v>1425</v>
      </c>
      <c r="F111" s="135" t="s">
        <v>1426</v>
      </c>
      <c r="G111" s="136" t="s">
        <v>1291</v>
      </c>
      <c r="H111" s="137">
        <v>40</v>
      </c>
      <c r="I111" s="138"/>
      <c r="J111" s="139">
        <f>ROUND(I111*H111,2)</f>
        <v>0</v>
      </c>
      <c r="K111" s="135" t="s">
        <v>444</v>
      </c>
      <c r="L111" s="33"/>
      <c r="M111" s="140" t="s">
        <v>3</v>
      </c>
      <c r="N111" s="141" t="s">
        <v>46</v>
      </c>
      <c r="P111" s="142">
        <f>O111*H111</f>
        <v>0</v>
      </c>
      <c r="Q111" s="142">
        <v>0</v>
      </c>
      <c r="R111" s="142">
        <f>Q111*H111</f>
        <v>0</v>
      </c>
      <c r="S111" s="142">
        <v>0</v>
      </c>
      <c r="T111" s="143">
        <f>S111*H111</f>
        <v>0</v>
      </c>
      <c r="AR111" s="144" t="s">
        <v>522</v>
      </c>
      <c r="AT111" s="144" t="s">
        <v>161</v>
      </c>
      <c r="AU111" s="144" t="s">
        <v>83</v>
      </c>
      <c r="AY111" s="17" t="s">
        <v>157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7" t="s">
        <v>83</v>
      </c>
      <c r="BK111" s="145">
        <f>ROUND(I111*H111,2)</f>
        <v>0</v>
      </c>
      <c r="BL111" s="17" t="s">
        <v>522</v>
      </c>
      <c r="BM111" s="144" t="s">
        <v>1427</v>
      </c>
    </row>
    <row r="112" spans="2:65" s="1" customFormat="1" ht="21.75" customHeight="1" x14ac:dyDescent="0.2">
      <c r="B112" s="132"/>
      <c r="C112" s="133" t="s">
        <v>243</v>
      </c>
      <c r="D112" s="133" t="s">
        <v>161</v>
      </c>
      <c r="E112" s="134" t="s">
        <v>1428</v>
      </c>
      <c r="F112" s="135" t="s">
        <v>1429</v>
      </c>
      <c r="G112" s="136" t="s">
        <v>1291</v>
      </c>
      <c r="H112" s="137">
        <v>20</v>
      </c>
      <c r="I112" s="138"/>
      <c r="J112" s="139">
        <f>ROUND(I112*H112,2)</f>
        <v>0</v>
      </c>
      <c r="K112" s="135" t="s">
        <v>444</v>
      </c>
      <c r="L112" s="33"/>
      <c r="M112" s="140" t="s">
        <v>3</v>
      </c>
      <c r="N112" s="141" t="s">
        <v>46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522</v>
      </c>
      <c r="AT112" s="144" t="s">
        <v>161</v>
      </c>
      <c r="AU112" s="144" t="s">
        <v>83</v>
      </c>
      <c r="AY112" s="17" t="s">
        <v>157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7" t="s">
        <v>83</v>
      </c>
      <c r="BK112" s="145">
        <f>ROUND(I112*H112,2)</f>
        <v>0</v>
      </c>
      <c r="BL112" s="17" t="s">
        <v>522</v>
      </c>
      <c r="BM112" s="144" t="s">
        <v>1430</v>
      </c>
    </row>
    <row r="113" spans="2:65" s="11" customFormat="1" ht="26.1" customHeight="1" x14ac:dyDescent="0.2">
      <c r="B113" s="120"/>
      <c r="D113" s="121" t="s">
        <v>74</v>
      </c>
      <c r="E113" s="122" t="s">
        <v>1431</v>
      </c>
      <c r="F113" s="122" t="s">
        <v>1432</v>
      </c>
      <c r="I113" s="123"/>
      <c r="J113" s="124">
        <f>BK113</f>
        <v>0</v>
      </c>
      <c r="L113" s="120"/>
      <c r="M113" s="125"/>
      <c r="P113" s="126">
        <f>SUM(P114:P123)</f>
        <v>0</v>
      </c>
      <c r="R113" s="126">
        <f>SUM(R114:R123)</f>
        <v>0</v>
      </c>
      <c r="T113" s="127">
        <f>SUM(T114:T123)</f>
        <v>0</v>
      </c>
      <c r="AR113" s="121" t="s">
        <v>83</v>
      </c>
      <c r="AT113" s="128" t="s">
        <v>74</v>
      </c>
      <c r="AU113" s="128" t="s">
        <v>75</v>
      </c>
      <c r="AY113" s="121" t="s">
        <v>157</v>
      </c>
      <c r="BK113" s="129">
        <f>SUM(BK114:BK123)</f>
        <v>0</v>
      </c>
    </row>
    <row r="114" spans="2:65" s="1" customFormat="1" ht="16.5" customHeight="1" x14ac:dyDescent="0.2">
      <c r="B114" s="132"/>
      <c r="C114" s="133" t="s">
        <v>248</v>
      </c>
      <c r="D114" s="133" t="s">
        <v>161</v>
      </c>
      <c r="E114" s="134" t="s">
        <v>1433</v>
      </c>
      <c r="F114" s="135" t="s">
        <v>1434</v>
      </c>
      <c r="G114" s="136" t="s">
        <v>316</v>
      </c>
      <c r="H114" s="137">
        <v>16860</v>
      </c>
      <c r="I114" s="138"/>
      <c r="J114" s="139">
        <f t="shared" ref="J114:J123" si="20">ROUND(I114*H114,2)</f>
        <v>0</v>
      </c>
      <c r="K114" s="135" t="s">
        <v>444</v>
      </c>
      <c r="L114" s="33"/>
      <c r="M114" s="140" t="s">
        <v>3</v>
      </c>
      <c r="N114" s="141" t="s">
        <v>46</v>
      </c>
      <c r="P114" s="142">
        <f t="shared" ref="P114:P123" si="21">O114*H114</f>
        <v>0</v>
      </c>
      <c r="Q114" s="142">
        <v>0</v>
      </c>
      <c r="R114" s="142">
        <f t="shared" ref="R114:R123" si="22">Q114*H114</f>
        <v>0</v>
      </c>
      <c r="S114" s="142">
        <v>0</v>
      </c>
      <c r="T114" s="143">
        <f t="shared" ref="T114:T123" si="23">S114*H114</f>
        <v>0</v>
      </c>
      <c r="AR114" s="144" t="s">
        <v>522</v>
      </c>
      <c r="AT114" s="144" t="s">
        <v>161</v>
      </c>
      <c r="AU114" s="144" t="s">
        <v>83</v>
      </c>
      <c r="AY114" s="17" t="s">
        <v>157</v>
      </c>
      <c r="BE114" s="145">
        <f t="shared" ref="BE114:BE123" si="24">IF(N114="základní",J114,0)</f>
        <v>0</v>
      </c>
      <c r="BF114" s="145">
        <f t="shared" ref="BF114:BF123" si="25">IF(N114="snížená",J114,0)</f>
        <v>0</v>
      </c>
      <c r="BG114" s="145">
        <f t="shared" ref="BG114:BG123" si="26">IF(N114="zákl. přenesená",J114,0)</f>
        <v>0</v>
      </c>
      <c r="BH114" s="145">
        <f t="shared" ref="BH114:BH123" si="27">IF(N114="sníž. přenesená",J114,0)</f>
        <v>0</v>
      </c>
      <c r="BI114" s="145">
        <f t="shared" ref="BI114:BI123" si="28">IF(N114="nulová",J114,0)</f>
        <v>0</v>
      </c>
      <c r="BJ114" s="17" t="s">
        <v>83</v>
      </c>
      <c r="BK114" s="145">
        <f t="shared" ref="BK114:BK123" si="29">ROUND(I114*H114,2)</f>
        <v>0</v>
      </c>
      <c r="BL114" s="17" t="s">
        <v>522</v>
      </c>
      <c r="BM114" s="144" t="s">
        <v>1435</v>
      </c>
    </row>
    <row r="115" spans="2:65" s="1" customFormat="1" ht="16.5" customHeight="1" x14ac:dyDescent="0.2">
      <c r="B115" s="132"/>
      <c r="C115" s="133" t="s">
        <v>252</v>
      </c>
      <c r="D115" s="133" t="s">
        <v>161</v>
      </c>
      <c r="E115" s="134" t="s">
        <v>1436</v>
      </c>
      <c r="F115" s="135" t="s">
        <v>1437</v>
      </c>
      <c r="G115" s="136" t="s">
        <v>316</v>
      </c>
      <c r="H115" s="137">
        <v>150</v>
      </c>
      <c r="I115" s="138"/>
      <c r="J115" s="139">
        <f t="shared" si="20"/>
        <v>0</v>
      </c>
      <c r="K115" s="135" t="s">
        <v>444</v>
      </c>
      <c r="L115" s="33"/>
      <c r="M115" s="140" t="s">
        <v>3</v>
      </c>
      <c r="N115" s="141" t="s">
        <v>46</v>
      </c>
      <c r="P115" s="142">
        <f t="shared" si="21"/>
        <v>0</v>
      </c>
      <c r="Q115" s="142">
        <v>0</v>
      </c>
      <c r="R115" s="142">
        <f t="shared" si="22"/>
        <v>0</v>
      </c>
      <c r="S115" s="142">
        <v>0</v>
      </c>
      <c r="T115" s="143">
        <f t="shared" si="23"/>
        <v>0</v>
      </c>
      <c r="AR115" s="144" t="s">
        <v>522</v>
      </c>
      <c r="AT115" s="144" t="s">
        <v>161</v>
      </c>
      <c r="AU115" s="144" t="s">
        <v>83</v>
      </c>
      <c r="AY115" s="17" t="s">
        <v>157</v>
      </c>
      <c r="BE115" s="145">
        <f t="shared" si="24"/>
        <v>0</v>
      </c>
      <c r="BF115" s="145">
        <f t="shared" si="25"/>
        <v>0</v>
      </c>
      <c r="BG115" s="145">
        <f t="shared" si="26"/>
        <v>0</v>
      </c>
      <c r="BH115" s="145">
        <f t="shared" si="27"/>
        <v>0</v>
      </c>
      <c r="BI115" s="145">
        <f t="shared" si="28"/>
        <v>0</v>
      </c>
      <c r="BJ115" s="17" t="s">
        <v>83</v>
      </c>
      <c r="BK115" s="145">
        <f t="shared" si="29"/>
        <v>0</v>
      </c>
      <c r="BL115" s="17" t="s">
        <v>522</v>
      </c>
      <c r="BM115" s="144" t="s">
        <v>1438</v>
      </c>
    </row>
    <row r="116" spans="2:65" s="1" customFormat="1" ht="16.5" customHeight="1" x14ac:dyDescent="0.2">
      <c r="B116" s="132"/>
      <c r="C116" s="133" t="s">
        <v>259</v>
      </c>
      <c r="D116" s="133" t="s">
        <v>161</v>
      </c>
      <c r="E116" s="134" t="s">
        <v>1439</v>
      </c>
      <c r="F116" s="135" t="s">
        <v>1440</v>
      </c>
      <c r="G116" s="136" t="s">
        <v>1291</v>
      </c>
      <c r="H116" s="137">
        <v>16</v>
      </c>
      <c r="I116" s="138"/>
      <c r="J116" s="139">
        <f t="shared" si="20"/>
        <v>0</v>
      </c>
      <c r="K116" s="135" t="s">
        <v>444</v>
      </c>
      <c r="L116" s="33"/>
      <c r="M116" s="140" t="s">
        <v>3</v>
      </c>
      <c r="N116" s="141" t="s">
        <v>46</v>
      </c>
      <c r="P116" s="142">
        <f t="shared" si="21"/>
        <v>0</v>
      </c>
      <c r="Q116" s="142">
        <v>0</v>
      </c>
      <c r="R116" s="142">
        <f t="shared" si="22"/>
        <v>0</v>
      </c>
      <c r="S116" s="142">
        <v>0</v>
      </c>
      <c r="T116" s="143">
        <f t="shared" si="23"/>
        <v>0</v>
      </c>
      <c r="AR116" s="144" t="s">
        <v>522</v>
      </c>
      <c r="AT116" s="144" t="s">
        <v>161</v>
      </c>
      <c r="AU116" s="144" t="s">
        <v>83</v>
      </c>
      <c r="AY116" s="17" t="s">
        <v>157</v>
      </c>
      <c r="BE116" s="145">
        <f t="shared" si="24"/>
        <v>0</v>
      </c>
      <c r="BF116" s="145">
        <f t="shared" si="25"/>
        <v>0</v>
      </c>
      <c r="BG116" s="145">
        <f t="shared" si="26"/>
        <v>0</v>
      </c>
      <c r="BH116" s="145">
        <f t="shared" si="27"/>
        <v>0</v>
      </c>
      <c r="BI116" s="145">
        <f t="shared" si="28"/>
        <v>0</v>
      </c>
      <c r="BJ116" s="17" t="s">
        <v>83</v>
      </c>
      <c r="BK116" s="145">
        <f t="shared" si="29"/>
        <v>0</v>
      </c>
      <c r="BL116" s="17" t="s">
        <v>522</v>
      </c>
      <c r="BM116" s="144" t="s">
        <v>1441</v>
      </c>
    </row>
    <row r="117" spans="2:65" s="1" customFormat="1" ht="16.5" customHeight="1" x14ac:dyDescent="0.2">
      <c r="B117" s="132"/>
      <c r="C117" s="133" t="s">
        <v>8</v>
      </c>
      <c r="D117" s="133" t="s">
        <v>161</v>
      </c>
      <c r="E117" s="134" t="s">
        <v>1442</v>
      </c>
      <c r="F117" s="135" t="s">
        <v>1443</v>
      </c>
      <c r="G117" s="136" t="s">
        <v>316</v>
      </c>
      <c r="H117" s="137">
        <v>16</v>
      </c>
      <c r="I117" s="138"/>
      <c r="J117" s="139">
        <f t="shared" si="20"/>
        <v>0</v>
      </c>
      <c r="K117" s="135" t="s">
        <v>444</v>
      </c>
      <c r="L117" s="33"/>
      <c r="M117" s="140" t="s">
        <v>3</v>
      </c>
      <c r="N117" s="141" t="s">
        <v>46</v>
      </c>
      <c r="P117" s="142">
        <f t="shared" si="21"/>
        <v>0</v>
      </c>
      <c r="Q117" s="142">
        <v>0</v>
      </c>
      <c r="R117" s="142">
        <f t="shared" si="22"/>
        <v>0</v>
      </c>
      <c r="S117" s="142">
        <v>0</v>
      </c>
      <c r="T117" s="143">
        <f t="shared" si="23"/>
        <v>0</v>
      </c>
      <c r="AR117" s="144" t="s">
        <v>522</v>
      </c>
      <c r="AT117" s="144" t="s">
        <v>161</v>
      </c>
      <c r="AU117" s="144" t="s">
        <v>83</v>
      </c>
      <c r="AY117" s="17" t="s">
        <v>157</v>
      </c>
      <c r="BE117" s="145">
        <f t="shared" si="24"/>
        <v>0</v>
      </c>
      <c r="BF117" s="145">
        <f t="shared" si="25"/>
        <v>0</v>
      </c>
      <c r="BG117" s="145">
        <f t="shared" si="26"/>
        <v>0</v>
      </c>
      <c r="BH117" s="145">
        <f t="shared" si="27"/>
        <v>0</v>
      </c>
      <c r="BI117" s="145">
        <f t="shared" si="28"/>
        <v>0</v>
      </c>
      <c r="BJ117" s="17" t="s">
        <v>83</v>
      </c>
      <c r="BK117" s="145">
        <f t="shared" si="29"/>
        <v>0</v>
      </c>
      <c r="BL117" s="17" t="s">
        <v>522</v>
      </c>
      <c r="BM117" s="144" t="s">
        <v>1444</v>
      </c>
    </row>
    <row r="118" spans="2:65" s="1" customFormat="1" ht="24.2" customHeight="1" x14ac:dyDescent="0.2">
      <c r="B118" s="132"/>
      <c r="C118" s="133" t="s">
        <v>272</v>
      </c>
      <c r="D118" s="133" t="s">
        <v>161</v>
      </c>
      <c r="E118" s="134" t="s">
        <v>1445</v>
      </c>
      <c r="F118" s="135" t="s">
        <v>1446</v>
      </c>
      <c r="G118" s="136" t="s">
        <v>1291</v>
      </c>
      <c r="H118" s="137">
        <v>8</v>
      </c>
      <c r="I118" s="138"/>
      <c r="J118" s="139">
        <f t="shared" si="20"/>
        <v>0</v>
      </c>
      <c r="K118" s="135" t="s">
        <v>444</v>
      </c>
      <c r="L118" s="33"/>
      <c r="M118" s="140" t="s">
        <v>3</v>
      </c>
      <c r="N118" s="141" t="s">
        <v>46</v>
      </c>
      <c r="P118" s="142">
        <f t="shared" si="21"/>
        <v>0</v>
      </c>
      <c r="Q118" s="142">
        <v>0</v>
      </c>
      <c r="R118" s="142">
        <f t="shared" si="22"/>
        <v>0</v>
      </c>
      <c r="S118" s="142">
        <v>0</v>
      </c>
      <c r="T118" s="143">
        <f t="shared" si="23"/>
        <v>0</v>
      </c>
      <c r="AR118" s="144" t="s">
        <v>522</v>
      </c>
      <c r="AT118" s="144" t="s">
        <v>161</v>
      </c>
      <c r="AU118" s="144" t="s">
        <v>83</v>
      </c>
      <c r="AY118" s="17" t="s">
        <v>157</v>
      </c>
      <c r="BE118" s="145">
        <f t="shared" si="24"/>
        <v>0</v>
      </c>
      <c r="BF118" s="145">
        <f t="shared" si="25"/>
        <v>0</v>
      </c>
      <c r="BG118" s="145">
        <f t="shared" si="26"/>
        <v>0</v>
      </c>
      <c r="BH118" s="145">
        <f t="shared" si="27"/>
        <v>0</v>
      </c>
      <c r="BI118" s="145">
        <f t="shared" si="28"/>
        <v>0</v>
      </c>
      <c r="BJ118" s="17" t="s">
        <v>83</v>
      </c>
      <c r="BK118" s="145">
        <f t="shared" si="29"/>
        <v>0</v>
      </c>
      <c r="BL118" s="17" t="s">
        <v>522</v>
      </c>
      <c r="BM118" s="144" t="s">
        <v>1447</v>
      </c>
    </row>
    <row r="119" spans="2:65" s="1" customFormat="1" ht="21.75" customHeight="1" x14ac:dyDescent="0.2">
      <c r="B119" s="132"/>
      <c r="C119" s="133" t="s">
        <v>279</v>
      </c>
      <c r="D119" s="133" t="s">
        <v>161</v>
      </c>
      <c r="E119" s="134" t="s">
        <v>1448</v>
      </c>
      <c r="F119" s="135" t="s">
        <v>1449</v>
      </c>
      <c r="G119" s="136" t="s">
        <v>1291</v>
      </c>
      <c r="H119" s="137">
        <v>2</v>
      </c>
      <c r="I119" s="138"/>
      <c r="J119" s="139">
        <f t="shared" si="20"/>
        <v>0</v>
      </c>
      <c r="K119" s="135" t="s">
        <v>444</v>
      </c>
      <c r="L119" s="33"/>
      <c r="M119" s="140" t="s">
        <v>3</v>
      </c>
      <c r="N119" s="141" t="s">
        <v>46</v>
      </c>
      <c r="P119" s="142">
        <f t="shared" si="21"/>
        <v>0</v>
      </c>
      <c r="Q119" s="142">
        <v>0</v>
      </c>
      <c r="R119" s="142">
        <f t="shared" si="22"/>
        <v>0</v>
      </c>
      <c r="S119" s="142">
        <v>0</v>
      </c>
      <c r="T119" s="143">
        <f t="shared" si="23"/>
        <v>0</v>
      </c>
      <c r="AR119" s="144" t="s">
        <v>522</v>
      </c>
      <c r="AT119" s="144" t="s">
        <v>161</v>
      </c>
      <c r="AU119" s="144" t="s">
        <v>83</v>
      </c>
      <c r="AY119" s="17" t="s">
        <v>157</v>
      </c>
      <c r="BE119" s="145">
        <f t="shared" si="24"/>
        <v>0</v>
      </c>
      <c r="BF119" s="145">
        <f t="shared" si="25"/>
        <v>0</v>
      </c>
      <c r="BG119" s="145">
        <f t="shared" si="26"/>
        <v>0</v>
      </c>
      <c r="BH119" s="145">
        <f t="shared" si="27"/>
        <v>0</v>
      </c>
      <c r="BI119" s="145">
        <f t="shared" si="28"/>
        <v>0</v>
      </c>
      <c r="BJ119" s="17" t="s">
        <v>83</v>
      </c>
      <c r="BK119" s="145">
        <f t="shared" si="29"/>
        <v>0</v>
      </c>
      <c r="BL119" s="17" t="s">
        <v>522</v>
      </c>
      <c r="BM119" s="144" t="s">
        <v>1450</v>
      </c>
    </row>
    <row r="120" spans="2:65" s="1" customFormat="1" ht="24.2" customHeight="1" x14ac:dyDescent="0.2">
      <c r="B120" s="132"/>
      <c r="C120" s="133" t="s">
        <v>285</v>
      </c>
      <c r="D120" s="133" t="s">
        <v>161</v>
      </c>
      <c r="E120" s="134" t="s">
        <v>1451</v>
      </c>
      <c r="F120" s="135" t="s">
        <v>1452</v>
      </c>
      <c r="G120" s="136" t="s">
        <v>1291</v>
      </c>
      <c r="H120" s="137">
        <v>2</v>
      </c>
      <c r="I120" s="138"/>
      <c r="J120" s="139">
        <f t="shared" si="20"/>
        <v>0</v>
      </c>
      <c r="K120" s="135" t="s">
        <v>444</v>
      </c>
      <c r="L120" s="33"/>
      <c r="M120" s="140" t="s">
        <v>3</v>
      </c>
      <c r="N120" s="141" t="s">
        <v>46</v>
      </c>
      <c r="P120" s="142">
        <f t="shared" si="21"/>
        <v>0</v>
      </c>
      <c r="Q120" s="142">
        <v>0</v>
      </c>
      <c r="R120" s="142">
        <f t="shared" si="22"/>
        <v>0</v>
      </c>
      <c r="S120" s="142">
        <v>0</v>
      </c>
      <c r="T120" s="143">
        <f t="shared" si="23"/>
        <v>0</v>
      </c>
      <c r="AR120" s="144" t="s">
        <v>522</v>
      </c>
      <c r="AT120" s="144" t="s">
        <v>161</v>
      </c>
      <c r="AU120" s="144" t="s">
        <v>83</v>
      </c>
      <c r="AY120" s="17" t="s">
        <v>157</v>
      </c>
      <c r="BE120" s="145">
        <f t="shared" si="24"/>
        <v>0</v>
      </c>
      <c r="BF120" s="145">
        <f t="shared" si="25"/>
        <v>0</v>
      </c>
      <c r="BG120" s="145">
        <f t="shared" si="26"/>
        <v>0</v>
      </c>
      <c r="BH120" s="145">
        <f t="shared" si="27"/>
        <v>0</v>
      </c>
      <c r="BI120" s="145">
        <f t="shared" si="28"/>
        <v>0</v>
      </c>
      <c r="BJ120" s="17" t="s">
        <v>83</v>
      </c>
      <c r="BK120" s="145">
        <f t="shared" si="29"/>
        <v>0</v>
      </c>
      <c r="BL120" s="17" t="s">
        <v>522</v>
      </c>
      <c r="BM120" s="144" t="s">
        <v>1453</v>
      </c>
    </row>
    <row r="121" spans="2:65" s="1" customFormat="1" ht="16.5" customHeight="1" x14ac:dyDescent="0.2">
      <c r="B121" s="132"/>
      <c r="C121" s="133" t="s">
        <v>291</v>
      </c>
      <c r="D121" s="133" t="s">
        <v>161</v>
      </c>
      <c r="E121" s="134" t="s">
        <v>1454</v>
      </c>
      <c r="F121" s="135" t="s">
        <v>1455</v>
      </c>
      <c r="G121" s="136" t="s">
        <v>316</v>
      </c>
      <c r="H121" s="137">
        <v>95</v>
      </c>
      <c r="I121" s="138"/>
      <c r="J121" s="139">
        <f t="shared" si="20"/>
        <v>0</v>
      </c>
      <c r="K121" s="135" t="s">
        <v>444</v>
      </c>
      <c r="L121" s="33"/>
      <c r="M121" s="140" t="s">
        <v>3</v>
      </c>
      <c r="N121" s="141" t="s">
        <v>46</v>
      </c>
      <c r="P121" s="142">
        <f t="shared" si="21"/>
        <v>0</v>
      </c>
      <c r="Q121" s="142">
        <v>0</v>
      </c>
      <c r="R121" s="142">
        <f t="shared" si="22"/>
        <v>0</v>
      </c>
      <c r="S121" s="142">
        <v>0</v>
      </c>
      <c r="T121" s="143">
        <f t="shared" si="23"/>
        <v>0</v>
      </c>
      <c r="AR121" s="144" t="s">
        <v>522</v>
      </c>
      <c r="AT121" s="144" t="s">
        <v>161</v>
      </c>
      <c r="AU121" s="144" t="s">
        <v>83</v>
      </c>
      <c r="AY121" s="17" t="s">
        <v>157</v>
      </c>
      <c r="BE121" s="145">
        <f t="shared" si="24"/>
        <v>0</v>
      </c>
      <c r="BF121" s="145">
        <f t="shared" si="25"/>
        <v>0</v>
      </c>
      <c r="BG121" s="145">
        <f t="shared" si="26"/>
        <v>0</v>
      </c>
      <c r="BH121" s="145">
        <f t="shared" si="27"/>
        <v>0</v>
      </c>
      <c r="BI121" s="145">
        <f t="shared" si="28"/>
        <v>0</v>
      </c>
      <c r="BJ121" s="17" t="s">
        <v>83</v>
      </c>
      <c r="BK121" s="145">
        <f t="shared" si="29"/>
        <v>0</v>
      </c>
      <c r="BL121" s="17" t="s">
        <v>522</v>
      </c>
      <c r="BM121" s="144" t="s">
        <v>1456</v>
      </c>
    </row>
    <row r="122" spans="2:65" s="1" customFormat="1" ht="16.5" customHeight="1" x14ac:dyDescent="0.2">
      <c r="B122" s="132"/>
      <c r="C122" s="133" t="s">
        <v>299</v>
      </c>
      <c r="D122" s="133" t="s">
        <v>161</v>
      </c>
      <c r="E122" s="134" t="s">
        <v>1457</v>
      </c>
      <c r="F122" s="135" t="s">
        <v>1458</v>
      </c>
      <c r="G122" s="136" t="s">
        <v>316</v>
      </c>
      <c r="H122" s="137">
        <v>95</v>
      </c>
      <c r="I122" s="138"/>
      <c r="J122" s="139">
        <f t="shared" si="20"/>
        <v>0</v>
      </c>
      <c r="K122" s="135" t="s">
        <v>444</v>
      </c>
      <c r="L122" s="33"/>
      <c r="M122" s="140" t="s">
        <v>3</v>
      </c>
      <c r="N122" s="141" t="s">
        <v>46</v>
      </c>
      <c r="P122" s="142">
        <f t="shared" si="21"/>
        <v>0</v>
      </c>
      <c r="Q122" s="142">
        <v>0</v>
      </c>
      <c r="R122" s="142">
        <f t="shared" si="22"/>
        <v>0</v>
      </c>
      <c r="S122" s="142">
        <v>0</v>
      </c>
      <c r="T122" s="143">
        <f t="shared" si="23"/>
        <v>0</v>
      </c>
      <c r="AR122" s="144" t="s">
        <v>522</v>
      </c>
      <c r="AT122" s="144" t="s">
        <v>161</v>
      </c>
      <c r="AU122" s="144" t="s">
        <v>83</v>
      </c>
      <c r="AY122" s="17" t="s">
        <v>157</v>
      </c>
      <c r="BE122" s="145">
        <f t="shared" si="24"/>
        <v>0</v>
      </c>
      <c r="BF122" s="145">
        <f t="shared" si="25"/>
        <v>0</v>
      </c>
      <c r="BG122" s="145">
        <f t="shared" si="26"/>
        <v>0</v>
      </c>
      <c r="BH122" s="145">
        <f t="shared" si="27"/>
        <v>0</v>
      </c>
      <c r="BI122" s="145">
        <f t="shared" si="28"/>
        <v>0</v>
      </c>
      <c r="BJ122" s="17" t="s">
        <v>83</v>
      </c>
      <c r="BK122" s="145">
        <f t="shared" si="29"/>
        <v>0</v>
      </c>
      <c r="BL122" s="17" t="s">
        <v>522</v>
      </c>
      <c r="BM122" s="144" t="s">
        <v>1459</v>
      </c>
    </row>
    <row r="123" spans="2:65" s="1" customFormat="1" ht="16.5" customHeight="1" x14ac:dyDescent="0.2">
      <c r="B123" s="132"/>
      <c r="C123" s="133" t="s">
        <v>307</v>
      </c>
      <c r="D123" s="133" t="s">
        <v>161</v>
      </c>
      <c r="E123" s="134" t="s">
        <v>1460</v>
      </c>
      <c r="F123" s="135" t="s">
        <v>1461</v>
      </c>
      <c r="G123" s="136" t="s">
        <v>1291</v>
      </c>
      <c r="H123" s="137">
        <v>1</v>
      </c>
      <c r="I123" s="138"/>
      <c r="J123" s="139">
        <f t="shared" si="20"/>
        <v>0</v>
      </c>
      <c r="K123" s="135" t="s">
        <v>444</v>
      </c>
      <c r="L123" s="33"/>
      <c r="M123" s="140" t="s">
        <v>3</v>
      </c>
      <c r="N123" s="141" t="s">
        <v>46</v>
      </c>
      <c r="P123" s="142">
        <f t="shared" si="21"/>
        <v>0</v>
      </c>
      <c r="Q123" s="142">
        <v>0</v>
      </c>
      <c r="R123" s="142">
        <f t="shared" si="22"/>
        <v>0</v>
      </c>
      <c r="S123" s="142">
        <v>0</v>
      </c>
      <c r="T123" s="143">
        <f t="shared" si="23"/>
        <v>0</v>
      </c>
      <c r="AR123" s="144" t="s">
        <v>522</v>
      </c>
      <c r="AT123" s="144" t="s">
        <v>161</v>
      </c>
      <c r="AU123" s="144" t="s">
        <v>83</v>
      </c>
      <c r="AY123" s="17" t="s">
        <v>157</v>
      </c>
      <c r="BE123" s="145">
        <f t="shared" si="24"/>
        <v>0</v>
      </c>
      <c r="BF123" s="145">
        <f t="shared" si="25"/>
        <v>0</v>
      </c>
      <c r="BG123" s="145">
        <f t="shared" si="26"/>
        <v>0</v>
      </c>
      <c r="BH123" s="145">
        <f t="shared" si="27"/>
        <v>0</v>
      </c>
      <c r="BI123" s="145">
        <f t="shared" si="28"/>
        <v>0</v>
      </c>
      <c r="BJ123" s="17" t="s">
        <v>83</v>
      </c>
      <c r="BK123" s="145">
        <f t="shared" si="29"/>
        <v>0</v>
      </c>
      <c r="BL123" s="17" t="s">
        <v>522</v>
      </c>
      <c r="BM123" s="144" t="s">
        <v>1462</v>
      </c>
    </row>
    <row r="124" spans="2:65" s="11" customFormat="1" ht="26.1" customHeight="1" x14ac:dyDescent="0.2">
      <c r="B124" s="120"/>
      <c r="D124" s="121" t="s">
        <v>74</v>
      </c>
      <c r="E124" s="122" t="s">
        <v>1463</v>
      </c>
      <c r="F124" s="122" t="s">
        <v>1464</v>
      </c>
      <c r="I124" s="123"/>
      <c r="J124" s="124">
        <f>BK124</f>
        <v>0</v>
      </c>
      <c r="L124" s="120"/>
      <c r="M124" s="125"/>
      <c r="P124" s="126">
        <f>SUM(P125:P127)</f>
        <v>0</v>
      </c>
      <c r="R124" s="126">
        <f>SUM(R125:R127)</f>
        <v>0</v>
      </c>
      <c r="T124" s="127">
        <f>SUM(T125:T127)</f>
        <v>0</v>
      </c>
      <c r="AR124" s="121" t="s">
        <v>83</v>
      </c>
      <c r="AT124" s="128" t="s">
        <v>74</v>
      </c>
      <c r="AU124" s="128" t="s">
        <v>75</v>
      </c>
      <c r="AY124" s="121" t="s">
        <v>157</v>
      </c>
      <c r="BK124" s="129">
        <f>SUM(BK125:BK127)</f>
        <v>0</v>
      </c>
    </row>
    <row r="125" spans="2:65" s="1" customFormat="1" ht="24.2" customHeight="1" x14ac:dyDescent="0.2">
      <c r="B125" s="132"/>
      <c r="C125" s="133" t="s">
        <v>313</v>
      </c>
      <c r="D125" s="133" t="s">
        <v>161</v>
      </c>
      <c r="E125" s="134" t="s">
        <v>1465</v>
      </c>
      <c r="F125" s="135" t="s">
        <v>1466</v>
      </c>
      <c r="G125" s="136" t="s">
        <v>1291</v>
      </c>
      <c r="H125" s="137">
        <v>2</v>
      </c>
      <c r="I125" s="138"/>
      <c r="J125" s="139">
        <f>ROUND(I125*H125,2)</f>
        <v>0</v>
      </c>
      <c r="K125" s="135" t="s">
        <v>444</v>
      </c>
      <c r="L125" s="33"/>
      <c r="M125" s="140" t="s">
        <v>3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522</v>
      </c>
      <c r="AT125" s="144" t="s">
        <v>161</v>
      </c>
      <c r="AU125" s="144" t="s">
        <v>83</v>
      </c>
      <c r="AY125" s="17" t="s">
        <v>157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522</v>
      </c>
      <c r="BM125" s="144" t="s">
        <v>1467</v>
      </c>
    </row>
    <row r="126" spans="2:65" s="1" customFormat="1" ht="24.2" customHeight="1" x14ac:dyDescent="0.2">
      <c r="B126" s="132"/>
      <c r="C126" s="133" t="s">
        <v>322</v>
      </c>
      <c r="D126" s="133" t="s">
        <v>161</v>
      </c>
      <c r="E126" s="134" t="s">
        <v>1468</v>
      </c>
      <c r="F126" s="135" t="s">
        <v>1469</v>
      </c>
      <c r="G126" s="136" t="s">
        <v>1291</v>
      </c>
      <c r="H126" s="137">
        <v>2</v>
      </c>
      <c r="I126" s="138"/>
      <c r="J126" s="139">
        <f>ROUND(I126*H126,2)</f>
        <v>0</v>
      </c>
      <c r="K126" s="135" t="s">
        <v>444</v>
      </c>
      <c r="L126" s="33"/>
      <c r="M126" s="140" t="s">
        <v>3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522</v>
      </c>
      <c r="AT126" s="144" t="s">
        <v>161</v>
      </c>
      <c r="AU126" s="144" t="s">
        <v>83</v>
      </c>
      <c r="AY126" s="17" t="s">
        <v>157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83</v>
      </c>
      <c r="BK126" s="145">
        <f>ROUND(I126*H126,2)</f>
        <v>0</v>
      </c>
      <c r="BL126" s="17" t="s">
        <v>522</v>
      </c>
      <c r="BM126" s="144" t="s">
        <v>1470</v>
      </c>
    </row>
    <row r="127" spans="2:65" s="1" customFormat="1" ht="16.5" customHeight="1" x14ac:dyDescent="0.2">
      <c r="B127" s="132"/>
      <c r="C127" s="133" t="s">
        <v>328</v>
      </c>
      <c r="D127" s="133" t="s">
        <v>161</v>
      </c>
      <c r="E127" s="134" t="s">
        <v>1471</v>
      </c>
      <c r="F127" s="135" t="s">
        <v>1472</v>
      </c>
      <c r="G127" s="136" t="s">
        <v>1291</v>
      </c>
      <c r="H127" s="137">
        <v>2</v>
      </c>
      <c r="I127" s="138"/>
      <c r="J127" s="139">
        <f>ROUND(I127*H127,2)</f>
        <v>0</v>
      </c>
      <c r="K127" s="135" t="s">
        <v>444</v>
      </c>
      <c r="L127" s="33"/>
      <c r="M127" s="140" t="s">
        <v>3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522</v>
      </c>
      <c r="AT127" s="144" t="s">
        <v>161</v>
      </c>
      <c r="AU127" s="144" t="s">
        <v>83</v>
      </c>
      <c r="AY127" s="17" t="s">
        <v>157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83</v>
      </c>
      <c r="BK127" s="145">
        <f>ROUND(I127*H127,2)</f>
        <v>0</v>
      </c>
      <c r="BL127" s="17" t="s">
        <v>522</v>
      </c>
      <c r="BM127" s="144" t="s">
        <v>1473</v>
      </c>
    </row>
    <row r="128" spans="2:65" s="11" customFormat="1" ht="26.1" customHeight="1" x14ac:dyDescent="0.2">
      <c r="B128" s="120"/>
      <c r="D128" s="121" t="s">
        <v>74</v>
      </c>
      <c r="E128" s="122" t="s">
        <v>1474</v>
      </c>
      <c r="F128" s="122" t="s">
        <v>1475</v>
      </c>
      <c r="I128" s="123"/>
      <c r="J128" s="124">
        <f>BK128</f>
        <v>0</v>
      </c>
      <c r="L128" s="120"/>
      <c r="M128" s="125"/>
      <c r="P128" s="126">
        <f>P129</f>
        <v>0</v>
      </c>
      <c r="R128" s="126">
        <f>R129</f>
        <v>0</v>
      </c>
      <c r="T128" s="127">
        <f>T129</f>
        <v>0</v>
      </c>
      <c r="AR128" s="121" t="s">
        <v>83</v>
      </c>
      <c r="AT128" s="128" t="s">
        <v>74</v>
      </c>
      <c r="AU128" s="128" t="s">
        <v>75</v>
      </c>
      <c r="AY128" s="121" t="s">
        <v>157</v>
      </c>
      <c r="BK128" s="129">
        <f>BK129</f>
        <v>0</v>
      </c>
    </row>
    <row r="129" spans="2:65" s="1" customFormat="1" ht="24.2" customHeight="1" x14ac:dyDescent="0.2">
      <c r="B129" s="132"/>
      <c r="C129" s="133" t="s">
        <v>385</v>
      </c>
      <c r="D129" s="133" t="s">
        <v>161</v>
      </c>
      <c r="E129" s="134" t="s">
        <v>1476</v>
      </c>
      <c r="F129" s="135" t="s">
        <v>1477</v>
      </c>
      <c r="G129" s="136" t="s">
        <v>1291</v>
      </c>
      <c r="H129" s="137">
        <v>1</v>
      </c>
      <c r="I129" s="138"/>
      <c r="J129" s="139">
        <f>ROUND(I129*H129,2)</f>
        <v>0</v>
      </c>
      <c r="K129" s="135" t="s">
        <v>444</v>
      </c>
      <c r="L129" s="33"/>
      <c r="M129" s="140" t="s">
        <v>3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522</v>
      </c>
      <c r="AT129" s="144" t="s">
        <v>161</v>
      </c>
      <c r="AU129" s="144" t="s">
        <v>83</v>
      </c>
      <c r="AY129" s="17" t="s">
        <v>157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83</v>
      </c>
      <c r="BK129" s="145">
        <f>ROUND(I129*H129,2)</f>
        <v>0</v>
      </c>
      <c r="BL129" s="17" t="s">
        <v>522</v>
      </c>
      <c r="BM129" s="144" t="s">
        <v>1478</v>
      </c>
    </row>
    <row r="130" spans="2:65" s="11" customFormat="1" ht="26.1" customHeight="1" x14ac:dyDescent="0.2">
      <c r="B130" s="120"/>
      <c r="D130" s="121" t="s">
        <v>74</v>
      </c>
      <c r="E130" s="122" t="s">
        <v>1479</v>
      </c>
      <c r="F130" s="122" t="s">
        <v>1480</v>
      </c>
      <c r="I130" s="123"/>
      <c r="J130" s="124">
        <f>BK130</f>
        <v>0</v>
      </c>
      <c r="L130" s="120"/>
      <c r="M130" s="125"/>
      <c r="P130" s="126">
        <f>SUM(P131:P138)</f>
        <v>0</v>
      </c>
      <c r="R130" s="126">
        <f>SUM(R131:R138)</f>
        <v>0</v>
      </c>
      <c r="T130" s="127">
        <f>SUM(T131:T138)</f>
        <v>0</v>
      </c>
      <c r="AR130" s="121" t="s">
        <v>83</v>
      </c>
      <c r="AT130" s="128" t="s">
        <v>74</v>
      </c>
      <c r="AU130" s="128" t="s">
        <v>75</v>
      </c>
      <c r="AY130" s="121" t="s">
        <v>157</v>
      </c>
      <c r="BK130" s="129">
        <f>SUM(BK131:BK138)</f>
        <v>0</v>
      </c>
    </row>
    <row r="131" spans="2:65" s="1" customFormat="1" ht="16.5" customHeight="1" x14ac:dyDescent="0.2">
      <c r="B131" s="132"/>
      <c r="C131" s="133" t="s">
        <v>392</v>
      </c>
      <c r="D131" s="133" t="s">
        <v>161</v>
      </c>
      <c r="E131" s="134" t="s">
        <v>1481</v>
      </c>
      <c r="F131" s="135" t="s">
        <v>1482</v>
      </c>
      <c r="G131" s="136" t="s">
        <v>1059</v>
      </c>
      <c r="H131" s="137">
        <v>16</v>
      </c>
      <c r="I131" s="138"/>
      <c r="J131" s="139">
        <f t="shared" ref="J131:J138" si="30">ROUND(I131*H131,2)</f>
        <v>0</v>
      </c>
      <c r="K131" s="135" t="s">
        <v>444</v>
      </c>
      <c r="L131" s="33"/>
      <c r="M131" s="140" t="s">
        <v>3</v>
      </c>
      <c r="N131" s="141" t="s">
        <v>46</v>
      </c>
      <c r="P131" s="142">
        <f t="shared" ref="P131:P138" si="31">O131*H131</f>
        <v>0</v>
      </c>
      <c r="Q131" s="142">
        <v>0</v>
      </c>
      <c r="R131" s="142">
        <f t="shared" ref="R131:R138" si="32">Q131*H131</f>
        <v>0</v>
      </c>
      <c r="S131" s="142">
        <v>0</v>
      </c>
      <c r="T131" s="143">
        <f t="shared" ref="T131:T138" si="33">S131*H131</f>
        <v>0</v>
      </c>
      <c r="AR131" s="144" t="s">
        <v>522</v>
      </c>
      <c r="AT131" s="144" t="s">
        <v>161</v>
      </c>
      <c r="AU131" s="144" t="s">
        <v>83</v>
      </c>
      <c r="AY131" s="17" t="s">
        <v>157</v>
      </c>
      <c r="BE131" s="145">
        <f t="shared" ref="BE131:BE138" si="34">IF(N131="základní",J131,0)</f>
        <v>0</v>
      </c>
      <c r="BF131" s="145">
        <f t="shared" ref="BF131:BF138" si="35">IF(N131="snížená",J131,0)</f>
        <v>0</v>
      </c>
      <c r="BG131" s="145">
        <f t="shared" ref="BG131:BG138" si="36">IF(N131="zákl. přenesená",J131,0)</f>
        <v>0</v>
      </c>
      <c r="BH131" s="145">
        <f t="shared" ref="BH131:BH138" si="37">IF(N131="sníž. přenesená",J131,0)</f>
        <v>0</v>
      </c>
      <c r="BI131" s="145">
        <f t="shared" ref="BI131:BI138" si="38">IF(N131="nulová",J131,0)</f>
        <v>0</v>
      </c>
      <c r="BJ131" s="17" t="s">
        <v>83</v>
      </c>
      <c r="BK131" s="145">
        <f t="shared" ref="BK131:BK138" si="39">ROUND(I131*H131,2)</f>
        <v>0</v>
      </c>
      <c r="BL131" s="17" t="s">
        <v>522</v>
      </c>
      <c r="BM131" s="144" t="s">
        <v>1483</v>
      </c>
    </row>
    <row r="132" spans="2:65" s="1" customFormat="1" ht="16.5" customHeight="1" x14ac:dyDescent="0.2">
      <c r="B132" s="132"/>
      <c r="C132" s="133" t="s">
        <v>398</v>
      </c>
      <c r="D132" s="133" t="s">
        <v>161</v>
      </c>
      <c r="E132" s="134" t="s">
        <v>1484</v>
      </c>
      <c r="F132" s="135" t="s">
        <v>1485</v>
      </c>
      <c r="G132" s="136" t="s">
        <v>1291</v>
      </c>
      <c r="H132" s="137">
        <v>249</v>
      </c>
      <c r="I132" s="138"/>
      <c r="J132" s="139">
        <f t="shared" si="30"/>
        <v>0</v>
      </c>
      <c r="K132" s="135" t="s">
        <v>444</v>
      </c>
      <c r="L132" s="33"/>
      <c r="M132" s="140" t="s">
        <v>3</v>
      </c>
      <c r="N132" s="141" t="s">
        <v>46</v>
      </c>
      <c r="P132" s="142">
        <f t="shared" si="31"/>
        <v>0</v>
      </c>
      <c r="Q132" s="142">
        <v>0</v>
      </c>
      <c r="R132" s="142">
        <f t="shared" si="32"/>
        <v>0</v>
      </c>
      <c r="S132" s="142">
        <v>0</v>
      </c>
      <c r="T132" s="143">
        <f t="shared" si="33"/>
        <v>0</v>
      </c>
      <c r="AR132" s="144" t="s">
        <v>522</v>
      </c>
      <c r="AT132" s="144" t="s">
        <v>161</v>
      </c>
      <c r="AU132" s="144" t="s">
        <v>83</v>
      </c>
      <c r="AY132" s="17" t="s">
        <v>157</v>
      </c>
      <c r="BE132" s="145">
        <f t="shared" si="34"/>
        <v>0</v>
      </c>
      <c r="BF132" s="145">
        <f t="shared" si="35"/>
        <v>0</v>
      </c>
      <c r="BG132" s="145">
        <f t="shared" si="36"/>
        <v>0</v>
      </c>
      <c r="BH132" s="145">
        <f t="shared" si="37"/>
        <v>0</v>
      </c>
      <c r="BI132" s="145">
        <f t="shared" si="38"/>
        <v>0</v>
      </c>
      <c r="BJ132" s="17" t="s">
        <v>83</v>
      </c>
      <c r="BK132" s="145">
        <f t="shared" si="39"/>
        <v>0</v>
      </c>
      <c r="BL132" s="17" t="s">
        <v>522</v>
      </c>
      <c r="BM132" s="144" t="s">
        <v>1486</v>
      </c>
    </row>
    <row r="133" spans="2:65" s="1" customFormat="1" ht="16.5" customHeight="1" x14ac:dyDescent="0.2">
      <c r="B133" s="132"/>
      <c r="C133" s="133" t="s">
        <v>403</v>
      </c>
      <c r="D133" s="133" t="s">
        <v>161</v>
      </c>
      <c r="E133" s="134" t="s">
        <v>1487</v>
      </c>
      <c r="F133" s="135" t="s">
        <v>1488</v>
      </c>
      <c r="G133" s="136" t="s">
        <v>1291</v>
      </c>
      <c r="H133" s="137">
        <v>8</v>
      </c>
      <c r="I133" s="138"/>
      <c r="J133" s="139">
        <f t="shared" si="30"/>
        <v>0</v>
      </c>
      <c r="K133" s="135" t="s">
        <v>444</v>
      </c>
      <c r="L133" s="33"/>
      <c r="M133" s="140" t="s">
        <v>3</v>
      </c>
      <c r="N133" s="141" t="s">
        <v>46</v>
      </c>
      <c r="P133" s="142">
        <f t="shared" si="31"/>
        <v>0</v>
      </c>
      <c r="Q133" s="142">
        <v>0</v>
      </c>
      <c r="R133" s="142">
        <f t="shared" si="32"/>
        <v>0</v>
      </c>
      <c r="S133" s="142">
        <v>0</v>
      </c>
      <c r="T133" s="143">
        <f t="shared" si="33"/>
        <v>0</v>
      </c>
      <c r="AR133" s="144" t="s">
        <v>522</v>
      </c>
      <c r="AT133" s="144" t="s">
        <v>161</v>
      </c>
      <c r="AU133" s="144" t="s">
        <v>83</v>
      </c>
      <c r="AY133" s="17" t="s">
        <v>157</v>
      </c>
      <c r="BE133" s="145">
        <f t="shared" si="34"/>
        <v>0</v>
      </c>
      <c r="BF133" s="145">
        <f t="shared" si="35"/>
        <v>0</v>
      </c>
      <c r="BG133" s="145">
        <f t="shared" si="36"/>
        <v>0</v>
      </c>
      <c r="BH133" s="145">
        <f t="shared" si="37"/>
        <v>0</v>
      </c>
      <c r="BI133" s="145">
        <f t="shared" si="38"/>
        <v>0</v>
      </c>
      <c r="BJ133" s="17" t="s">
        <v>83</v>
      </c>
      <c r="BK133" s="145">
        <f t="shared" si="39"/>
        <v>0</v>
      </c>
      <c r="BL133" s="17" t="s">
        <v>522</v>
      </c>
      <c r="BM133" s="144" t="s">
        <v>1489</v>
      </c>
    </row>
    <row r="134" spans="2:65" s="1" customFormat="1" ht="16.5" customHeight="1" x14ac:dyDescent="0.2">
      <c r="B134" s="132"/>
      <c r="C134" s="133" t="s">
        <v>407</v>
      </c>
      <c r="D134" s="133" t="s">
        <v>161</v>
      </c>
      <c r="E134" s="134" t="s">
        <v>1490</v>
      </c>
      <c r="F134" s="135" t="s">
        <v>1491</v>
      </c>
      <c r="G134" s="136" t="s">
        <v>1059</v>
      </c>
      <c r="H134" s="137">
        <v>8</v>
      </c>
      <c r="I134" s="138"/>
      <c r="J134" s="139">
        <f t="shared" si="30"/>
        <v>0</v>
      </c>
      <c r="K134" s="135" t="s">
        <v>444</v>
      </c>
      <c r="L134" s="33"/>
      <c r="M134" s="140" t="s">
        <v>3</v>
      </c>
      <c r="N134" s="141" t="s">
        <v>46</v>
      </c>
      <c r="P134" s="142">
        <f t="shared" si="31"/>
        <v>0</v>
      </c>
      <c r="Q134" s="142">
        <v>0</v>
      </c>
      <c r="R134" s="142">
        <f t="shared" si="32"/>
        <v>0</v>
      </c>
      <c r="S134" s="142">
        <v>0</v>
      </c>
      <c r="T134" s="143">
        <f t="shared" si="33"/>
        <v>0</v>
      </c>
      <c r="AR134" s="144" t="s">
        <v>522</v>
      </c>
      <c r="AT134" s="144" t="s">
        <v>161</v>
      </c>
      <c r="AU134" s="144" t="s">
        <v>83</v>
      </c>
      <c r="AY134" s="17" t="s">
        <v>157</v>
      </c>
      <c r="BE134" s="145">
        <f t="shared" si="34"/>
        <v>0</v>
      </c>
      <c r="BF134" s="145">
        <f t="shared" si="35"/>
        <v>0</v>
      </c>
      <c r="BG134" s="145">
        <f t="shared" si="36"/>
        <v>0</v>
      </c>
      <c r="BH134" s="145">
        <f t="shared" si="37"/>
        <v>0</v>
      </c>
      <c r="BI134" s="145">
        <f t="shared" si="38"/>
        <v>0</v>
      </c>
      <c r="BJ134" s="17" t="s">
        <v>83</v>
      </c>
      <c r="BK134" s="145">
        <f t="shared" si="39"/>
        <v>0</v>
      </c>
      <c r="BL134" s="17" t="s">
        <v>522</v>
      </c>
      <c r="BM134" s="144" t="s">
        <v>1492</v>
      </c>
    </row>
    <row r="135" spans="2:65" s="1" customFormat="1" ht="24.2" customHeight="1" x14ac:dyDescent="0.2">
      <c r="B135" s="132"/>
      <c r="C135" s="133" t="s">
        <v>414</v>
      </c>
      <c r="D135" s="133" t="s">
        <v>161</v>
      </c>
      <c r="E135" s="134" t="s">
        <v>1493</v>
      </c>
      <c r="F135" s="135" t="s">
        <v>1494</v>
      </c>
      <c r="G135" s="136" t="s">
        <v>1059</v>
      </c>
      <c r="H135" s="137">
        <v>32</v>
      </c>
      <c r="I135" s="138"/>
      <c r="J135" s="139">
        <f t="shared" si="30"/>
        <v>0</v>
      </c>
      <c r="K135" s="135" t="s">
        <v>444</v>
      </c>
      <c r="L135" s="33"/>
      <c r="M135" s="140" t="s">
        <v>3</v>
      </c>
      <c r="N135" s="141" t="s">
        <v>46</v>
      </c>
      <c r="P135" s="142">
        <f t="shared" si="31"/>
        <v>0</v>
      </c>
      <c r="Q135" s="142">
        <v>0</v>
      </c>
      <c r="R135" s="142">
        <f t="shared" si="32"/>
        <v>0</v>
      </c>
      <c r="S135" s="142">
        <v>0</v>
      </c>
      <c r="T135" s="143">
        <f t="shared" si="33"/>
        <v>0</v>
      </c>
      <c r="AR135" s="144" t="s">
        <v>522</v>
      </c>
      <c r="AT135" s="144" t="s">
        <v>161</v>
      </c>
      <c r="AU135" s="144" t="s">
        <v>83</v>
      </c>
      <c r="AY135" s="17" t="s">
        <v>157</v>
      </c>
      <c r="BE135" s="145">
        <f t="shared" si="34"/>
        <v>0</v>
      </c>
      <c r="BF135" s="145">
        <f t="shared" si="35"/>
        <v>0</v>
      </c>
      <c r="BG135" s="145">
        <f t="shared" si="36"/>
        <v>0</v>
      </c>
      <c r="BH135" s="145">
        <f t="shared" si="37"/>
        <v>0</v>
      </c>
      <c r="BI135" s="145">
        <f t="shared" si="38"/>
        <v>0</v>
      </c>
      <c r="BJ135" s="17" t="s">
        <v>83</v>
      </c>
      <c r="BK135" s="145">
        <f t="shared" si="39"/>
        <v>0</v>
      </c>
      <c r="BL135" s="17" t="s">
        <v>522</v>
      </c>
      <c r="BM135" s="144" t="s">
        <v>1495</v>
      </c>
    </row>
    <row r="136" spans="2:65" s="1" customFormat="1" ht="16.5" customHeight="1" x14ac:dyDescent="0.2">
      <c r="B136" s="132"/>
      <c r="C136" s="133" t="s">
        <v>421</v>
      </c>
      <c r="D136" s="133" t="s">
        <v>161</v>
      </c>
      <c r="E136" s="134" t="s">
        <v>1496</v>
      </c>
      <c r="F136" s="135" t="s">
        <v>1497</v>
      </c>
      <c r="G136" s="136" t="s">
        <v>1059</v>
      </c>
      <c r="H136" s="137">
        <v>16</v>
      </c>
      <c r="I136" s="138"/>
      <c r="J136" s="139">
        <f t="shared" si="30"/>
        <v>0</v>
      </c>
      <c r="K136" s="135" t="s">
        <v>444</v>
      </c>
      <c r="L136" s="33"/>
      <c r="M136" s="140" t="s">
        <v>3</v>
      </c>
      <c r="N136" s="141" t="s">
        <v>46</v>
      </c>
      <c r="P136" s="142">
        <f t="shared" si="31"/>
        <v>0</v>
      </c>
      <c r="Q136" s="142">
        <v>0</v>
      </c>
      <c r="R136" s="142">
        <f t="shared" si="32"/>
        <v>0</v>
      </c>
      <c r="S136" s="142">
        <v>0</v>
      </c>
      <c r="T136" s="143">
        <f t="shared" si="33"/>
        <v>0</v>
      </c>
      <c r="AR136" s="144" t="s">
        <v>522</v>
      </c>
      <c r="AT136" s="144" t="s">
        <v>161</v>
      </c>
      <c r="AU136" s="144" t="s">
        <v>83</v>
      </c>
      <c r="AY136" s="17" t="s">
        <v>157</v>
      </c>
      <c r="BE136" s="145">
        <f t="shared" si="34"/>
        <v>0</v>
      </c>
      <c r="BF136" s="145">
        <f t="shared" si="35"/>
        <v>0</v>
      </c>
      <c r="BG136" s="145">
        <f t="shared" si="36"/>
        <v>0</v>
      </c>
      <c r="BH136" s="145">
        <f t="shared" si="37"/>
        <v>0</v>
      </c>
      <c r="BI136" s="145">
        <f t="shared" si="38"/>
        <v>0</v>
      </c>
      <c r="BJ136" s="17" t="s">
        <v>83</v>
      </c>
      <c r="BK136" s="145">
        <f t="shared" si="39"/>
        <v>0</v>
      </c>
      <c r="BL136" s="17" t="s">
        <v>522</v>
      </c>
      <c r="BM136" s="144" t="s">
        <v>1498</v>
      </c>
    </row>
    <row r="137" spans="2:65" s="1" customFormat="1" ht="16.5" customHeight="1" x14ac:dyDescent="0.2">
      <c r="B137" s="132"/>
      <c r="C137" s="133" t="s">
        <v>431</v>
      </c>
      <c r="D137" s="133" t="s">
        <v>161</v>
      </c>
      <c r="E137" s="134" t="s">
        <v>1499</v>
      </c>
      <c r="F137" s="135" t="s">
        <v>1500</v>
      </c>
      <c r="G137" s="136" t="s">
        <v>1059</v>
      </c>
      <c r="H137" s="137">
        <v>32</v>
      </c>
      <c r="I137" s="138"/>
      <c r="J137" s="139">
        <f t="shared" si="30"/>
        <v>0</v>
      </c>
      <c r="K137" s="135" t="s">
        <v>444</v>
      </c>
      <c r="L137" s="33"/>
      <c r="M137" s="140" t="s">
        <v>3</v>
      </c>
      <c r="N137" s="141" t="s">
        <v>46</v>
      </c>
      <c r="P137" s="142">
        <f t="shared" si="31"/>
        <v>0</v>
      </c>
      <c r="Q137" s="142">
        <v>0</v>
      </c>
      <c r="R137" s="142">
        <f t="shared" si="32"/>
        <v>0</v>
      </c>
      <c r="S137" s="142">
        <v>0</v>
      </c>
      <c r="T137" s="143">
        <f t="shared" si="33"/>
        <v>0</v>
      </c>
      <c r="AR137" s="144" t="s">
        <v>522</v>
      </c>
      <c r="AT137" s="144" t="s">
        <v>161</v>
      </c>
      <c r="AU137" s="144" t="s">
        <v>83</v>
      </c>
      <c r="AY137" s="17" t="s">
        <v>157</v>
      </c>
      <c r="BE137" s="145">
        <f t="shared" si="34"/>
        <v>0</v>
      </c>
      <c r="BF137" s="145">
        <f t="shared" si="35"/>
        <v>0</v>
      </c>
      <c r="BG137" s="145">
        <f t="shared" si="36"/>
        <v>0</v>
      </c>
      <c r="BH137" s="145">
        <f t="shared" si="37"/>
        <v>0</v>
      </c>
      <c r="BI137" s="145">
        <f t="shared" si="38"/>
        <v>0</v>
      </c>
      <c r="BJ137" s="17" t="s">
        <v>83</v>
      </c>
      <c r="BK137" s="145">
        <f t="shared" si="39"/>
        <v>0</v>
      </c>
      <c r="BL137" s="17" t="s">
        <v>522</v>
      </c>
      <c r="BM137" s="144" t="s">
        <v>1501</v>
      </c>
    </row>
    <row r="138" spans="2:65" s="1" customFormat="1" ht="16.5" customHeight="1" x14ac:dyDescent="0.2">
      <c r="B138" s="132"/>
      <c r="C138" s="133" t="s">
        <v>441</v>
      </c>
      <c r="D138" s="133" t="s">
        <v>161</v>
      </c>
      <c r="E138" s="134" t="s">
        <v>1502</v>
      </c>
      <c r="F138" s="135" t="s">
        <v>1503</v>
      </c>
      <c r="G138" s="136" t="s">
        <v>1059</v>
      </c>
      <c r="H138" s="137">
        <v>12</v>
      </c>
      <c r="I138" s="138"/>
      <c r="J138" s="139">
        <f t="shared" si="30"/>
        <v>0</v>
      </c>
      <c r="K138" s="135" t="s">
        <v>444</v>
      </c>
      <c r="L138" s="33"/>
      <c r="M138" s="194" t="s">
        <v>3</v>
      </c>
      <c r="N138" s="195" t="s">
        <v>46</v>
      </c>
      <c r="O138" s="186"/>
      <c r="P138" s="187">
        <f t="shared" si="31"/>
        <v>0</v>
      </c>
      <c r="Q138" s="187">
        <v>0</v>
      </c>
      <c r="R138" s="187">
        <f t="shared" si="32"/>
        <v>0</v>
      </c>
      <c r="S138" s="187">
        <v>0</v>
      </c>
      <c r="T138" s="188">
        <f t="shared" si="33"/>
        <v>0</v>
      </c>
      <c r="AR138" s="144" t="s">
        <v>522</v>
      </c>
      <c r="AT138" s="144" t="s">
        <v>161</v>
      </c>
      <c r="AU138" s="144" t="s">
        <v>83</v>
      </c>
      <c r="AY138" s="17" t="s">
        <v>157</v>
      </c>
      <c r="BE138" s="145">
        <f t="shared" si="34"/>
        <v>0</v>
      </c>
      <c r="BF138" s="145">
        <f t="shared" si="35"/>
        <v>0</v>
      </c>
      <c r="BG138" s="145">
        <f t="shared" si="36"/>
        <v>0</v>
      </c>
      <c r="BH138" s="145">
        <f t="shared" si="37"/>
        <v>0</v>
      </c>
      <c r="BI138" s="145">
        <f t="shared" si="38"/>
        <v>0</v>
      </c>
      <c r="BJ138" s="17" t="s">
        <v>83</v>
      </c>
      <c r="BK138" s="145">
        <f t="shared" si="39"/>
        <v>0</v>
      </c>
      <c r="BL138" s="17" t="s">
        <v>522</v>
      </c>
      <c r="BM138" s="144" t="s">
        <v>1504</v>
      </c>
    </row>
    <row r="139" spans="2:65" s="1" customFormat="1" ht="6.95" customHeight="1" x14ac:dyDescent="0.2">
      <c r="B139" s="42"/>
      <c r="C139" s="43"/>
      <c r="D139" s="43"/>
      <c r="E139" s="43"/>
      <c r="F139" s="43"/>
      <c r="G139" s="43"/>
      <c r="H139" s="43"/>
      <c r="I139" s="43"/>
      <c r="J139" s="43"/>
      <c r="K139" s="43"/>
      <c r="L139" s="33"/>
    </row>
  </sheetData>
  <autoFilter ref="C91:K138" xr:uid="{00000000-0009-0000-0000-000008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03"/>
  <sheetViews>
    <sheetView showGridLines="0" topLeftCell="A32" workbookViewId="0">
      <selection activeCell="A90" sqref="A90:XFD90"/>
    </sheetView>
  </sheetViews>
  <sheetFormatPr defaultColWidth="12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L2" s="283" t="s">
        <v>6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110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9" t="str">
        <f>'Rekapitulace stavby'!K6</f>
        <v>Centrum robotiky v areálu VŠB-uznatelné náklady</v>
      </c>
      <c r="F7" s="320"/>
      <c r="G7" s="320"/>
      <c r="H7" s="320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3"/>
      <c r="E9" s="319" t="s">
        <v>1364</v>
      </c>
      <c r="F9" s="318"/>
      <c r="G9" s="318"/>
      <c r="H9" s="318"/>
      <c r="L9" s="33"/>
    </row>
    <row r="10" spans="2:46" s="1" customFormat="1" ht="12" customHeight="1" x14ac:dyDescent="0.2">
      <c r="B10" s="33"/>
      <c r="D10" s="27" t="s">
        <v>1365</v>
      </c>
      <c r="L10" s="33"/>
    </row>
    <row r="11" spans="2:46" s="1" customFormat="1" ht="16.5" customHeight="1" x14ac:dyDescent="0.2">
      <c r="B11" s="33"/>
      <c r="E11" s="311" t="s">
        <v>1505</v>
      </c>
      <c r="F11" s="318"/>
      <c r="G11" s="318"/>
      <c r="H11" s="318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19</v>
      </c>
      <c r="F13" s="25" t="s">
        <v>20</v>
      </c>
      <c r="I13" s="27" t="s">
        <v>21</v>
      </c>
      <c r="J13" s="25" t="s">
        <v>3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20. 7. 2021</v>
      </c>
      <c r="L14" s="33"/>
    </row>
    <row r="15" spans="2:46" s="1" customFormat="1" ht="10.7" customHeight="1" x14ac:dyDescent="0.2">
      <c r="B15" s="33"/>
      <c r="L15" s="33"/>
    </row>
    <row r="16" spans="2:46" s="1" customFormat="1" ht="12" customHeight="1" x14ac:dyDescent="0.2">
      <c r="B16" s="33"/>
      <c r="D16" s="27" t="s">
        <v>28</v>
      </c>
      <c r="I16" s="27" t="s">
        <v>29</v>
      </c>
      <c r="J16" s="25" t="s">
        <v>3</v>
      </c>
      <c r="L16" s="33"/>
    </row>
    <row r="17" spans="2:12" s="1" customFormat="1" ht="18" customHeight="1" x14ac:dyDescent="0.2">
      <c r="B17" s="33"/>
      <c r="E17" s="25" t="s">
        <v>30</v>
      </c>
      <c r="I17" s="27" t="s">
        <v>31</v>
      </c>
      <c r="J17" s="25" t="s">
        <v>3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32</v>
      </c>
      <c r="I19" s="27" t="s">
        <v>29</v>
      </c>
      <c r="J19" s="28" t="str">
        <f>'Rekapitulace stavby'!AN13</f>
        <v>Vyplň údaj</v>
      </c>
      <c r="L19" s="33"/>
    </row>
    <row r="20" spans="2:12" s="1" customFormat="1" ht="18" customHeight="1" x14ac:dyDescent="0.2">
      <c r="B20" s="33"/>
      <c r="E20" s="321" t="str">
        <f>'Rekapitulace stavby'!E14</f>
        <v>Vyplň údaj</v>
      </c>
      <c r="F20" s="303"/>
      <c r="G20" s="303"/>
      <c r="H20" s="303"/>
      <c r="I20" s="27" t="s">
        <v>31</v>
      </c>
      <c r="J20" s="28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34</v>
      </c>
      <c r="I22" s="27" t="s">
        <v>29</v>
      </c>
      <c r="J22" s="25" t="s">
        <v>3</v>
      </c>
      <c r="L22" s="33"/>
    </row>
    <row r="23" spans="2:12" s="1" customFormat="1" ht="18" customHeight="1" x14ac:dyDescent="0.2">
      <c r="B23" s="33"/>
      <c r="E23" s="25" t="s">
        <v>35</v>
      </c>
      <c r="I23" s="27" t="s">
        <v>31</v>
      </c>
      <c r="J23" s="25" t="s">
        <v>3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37</v>
      </c>
      <c r="I25" s="27" t="s">
        <v>29</v>
      </c>
      <c r="J25" s="25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5" t="str">
        <f>IF('Rekapitulace stavby'!E20="","",'Rekapitulace stavby'!E20)</f>
        <v>Anna Mužná</v>
      </c>
      <c r="I26" s="27" t="s">
        <v>31</v>
      </c>
      <c r="J26" s="25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39</v>
      </c>
      <c r="L28" s="33"/>
    </row>
    <row r="29" spans="2:12" s="7" customFormat="1" ht="16.5" customHeight="1" x14ac:dyDescent="0.2">
      <c r="B29" s="92"/>
      <c r="E29" s="307" t="s">
        <v>3</v>
      </c>
      <c r="F29" s="307"/>
      <c r="G29" s="307"/>
      <c r="H29" s="307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5" customHeight="1" x14ac:dyDescent="0.2">
      <c r="B32" s="33"/>
      <c r="D32" s="93" t="s">
        <v>41</v>
      </c>
      <c r="J32" s="64">
        <f>ROUND(J87,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7" t="s">
        <v>46</v>
      </c>
      <c r="F35" s="84">
        <f>ROUND((SUM(BE87:BE102)),  2)</f>
        <v>0</v>
      </c>
      <c r="I35" s="94">
        <v>0.21</v>
      </c>
      <c r="J35" s="84">
        <f>ROUND(((SUM(BE87:BE102))*I35),  2)</f>
        <v>0</v>
      </c>
      <c r="L35" s="33"/>
    </row>
    <row r="36" spans="2:12" s="1" customFormat="1" ht="14.45" customHeight="1" x14ac:dyDescent="0.2">
      <c r="B36" s="33"/>
      <c r="E36" s="27" t="s">
        <v>47</v>
      </c>
      <c r="F36" s="84">
        <f>ROUND((SUM(BF87:BF102)),  2)</f>
        <v>0</v>
      </c>
      <c r="I36" s="94">
        <v>0.15</v>
      </c>
      <c r="J36" s="84">
        <f>ROUND(((SUM(BF87:BF102))*I36),  2)</f>
        <v>0</v>
      </c>
      <c r="L36" s="33"/>
    </row>
    <row r="37" spans="2:12" s="1" customFormat="1" ht="14.45" hidden="1" customHeight="1" x14ac:dyDescent="0.2">
      <c r="B37" s="33"/>
      <c r="E37" s="27" t="s">
        <v>48</v>
      </c>
      <c r="F37" s="84">
        <f>ROUND((SUM(BG87:BG102)),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49</v>
      </c>
      <c r="F38" s="84">
        <f>ROUND((SUM(BH87:BH102)),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50</v>
      </c>
      <c r="F39" s="84">
        <f>ROUND((SUM(BI87:BI102)),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5" customHeight="1" x14ac:dyDescent="0.2">
      <c r="B41" s="33"/>
      <c r="C41" s="95"/>
      <c r="D41" s="96" t="s">
        <v>51</v>
      </c>
      <c r="E41" s="55"/>
      <c r="F41" s="55"/>
      <c r="G41" s="97" t="s">
        <v>52</v>
      </c>
      <c r="H41" s="98" t="s">
        <v>53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1" t="s">
        <v>120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7" t="s">
        <v>17</v>
      </c>
      <c r="L49" s="33"/>
    </row>
    <row r="50" spans="2:47" s="1" customFormat="1" ht="16.5" customHeight="1" x14ac:dyDescent="0.2">
      <c r="B50" s="33"/>
      <c r="E50" s="319" t="str">
        <f>E7</f>
        <v>Centrum robotiky v areálu VŠB-uznatelné náklady</v>
      </c>
      <c r="F50" s="320"/>
      <c r="G50" s="320"/>
      <c r="H50" s="320"/>
      <c r="L50" s="33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3"/>
      <c r="E52" s="319" t="s">
        <v>1364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7" t="s">
        <v>1365</v>
      </c>
      <c r="L53" s="33"/>
    </row>
    <row r="54" spans="2:47" s="1" customFormat="1" ht="16.5" customHeight="1" x14ac:dyDescent="0.2">
      <c r="B54" s="33"/>
      <c r="E54" s="311" t="str">
        <f>E11</f>
        <v>21027082 - Elektronická kontrola vstupu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7" t="s">
        <v>22</v>
      </c>
      <c r="F56" s="25" t="str">
        <f>F14</f>
        <v>Ostrava - Poruba</v>
      </c>
      <c r="I56" s="27" t="s">
        <v>24</v>
      </c>
      <c r="J56" s="50" t="str">
        <f>IF(J14="","",J14)</f>
        <v>20. 7. 2021</v>
      </c>
      <c r="L56" s="33"/>
    </row>
    <row r="57" spans="2:47" s="1" customFormat="1" ht="6.95" customHeight="1" x14ac:dyDescent="0.2">
      <c r="B57" s="33"/>
      <c r="L57" s="33"/>
    </row>
    <row r="58" spans="2:47" s="1" customFormat="1" ht="25.7" customHeight="1" x14ac:dyDescent="0.2">
      <c r="B58" s="33"/>
      <c r="C58" s="27" t="s">
        <v>28</v>
      </c>
      <c r="F58" s="25" t="str">
        <f>E17</f>
        <v>VŠB- TU Ostrava</v>
      </c>
      <c r="I58" s="27" t="s">
        <v>34</v>
      </c>
      <c r="J58" s="31" t="str">
        <f>E23</f>
        <v>Archi Bim Ostrava - Pustkovec</v>
      </c>
      <c r="L58" s="33"/>
    </row>
    <row r="59" spans="2:47" s="1" customFormat="1" ht="15.2" customHeight="1" x14ac:dyDescent="0.2">
      <c r="B59" s="33"/>
      <c r="C59" s="27" t="s">
        <v>32</v>
      </c>
      <c r="F59" s="25" t="str">
        <f>IF(E20="","",E20)</f>
        <v>Vyplň údaj</v>
      </c>
      <c r="I59" s="27" t="s">
        <v>37</v>
      </c>
      <c r="J59" s="31" t="str">
        <f>E26</f>
        <v>Anna Mužná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101" t="s">
        <v>121</v>
      </c>
      <c r="D61" s="95"/>
      <c r="E61" s="95"/>
      <c r="F61" s="95"/>
      <c r="G61" s="95"/>
      <c r="H61" s="95"/>
      <c r="I61" s="95"/>
      <c r="J61" s="102" t="s">
        <v>122</v>
      </c>
      <c r="K61" s="95"/>
      <c r="L61" s="33"/>
    </row>
    <row r="62" spans="2:47" s="1" customFormat="1" ht="10.35" customHeight="1" x14ac:dyDescent="0.2">
      <c r="B62" s="33"/>
      <c r="L62" s="33"/>
    </row>
    <row r="63" spans="2:47" s="1" customFormat="1" ht="22.7" customHeight="1" x14ac:dyDescent="0.2">
      <c r="B63" s="33"/>
      <c r="C63" s="103" t="s">
        <v>73</v>
      </c>
      <c r="J63" s="64">
        <f>J87</f>
        <v>0</v>
      </c>
      <c r="L63" s="33"/>
      <c r="AU63" s="17" t="s">
        <v>123</v>
      </c>
    </row>
    <row r="64" spans="2:47" s="8" customFormat="1" ht="24.95" customHeight="1" x14ac:dyDescent="0.2">
      <c r="B64" s="104"/>
      <c r="D64" s="105" t="s">
        <v>1506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8" customFormat="1" ht="24.95" customHeight="1" x14ac:dyDescent="0.2">
      <c r="B65" s="104"/>
      <c r="D65" s="105" t="s">
        <v>1507</v>
      </c>
      <c r="E65" s="106"/>
      <c r="F65" s="106"/>
      <c r="G65" s="106"/>
      <c r="H65" s="106"/>
      <c r="I65" s="106"/>
      <c r="J65" s="107">
        <f>J94</f>
        <v>0</v>
      </c>
      <c r="L65" s="104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1" t="s">
        <v>142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7" t="s">
        <v>17</v>
      </c>
      <c r="L74" s="33"/>
    </row>
    <row r="75" spans="2:12" s="1" customFormat="1" ht="16.5" customHeight="1" x14ac:dyDescent="0.2">
      <c r="B75" s="33"/>
      <c r="E75" s="319" t="str">
        <f>E7</f>
        <v>Centrum robotiky v areálu VŠB-uznatelné náklady</v>
      </c>
      <c r="F75" s="320"/>
      <c r="G75" s="320"/>
      <c r="H75" s="320"/>
      <c r="L75" s="33"/>
    </row>
    <row r="76" spans="2:12" ht="12" customHeight="1" x14ac:dyDescent="0.2">
      <c r="B76" s="20"/>
      <c r="C76" s="27" t="s">
        <v>118</v>
      </c>
      <c r="L76" s="20"/>
    </row>
    <row r="77" spans="2:12" s="1" customFormat="1" ht="16.5" customHeight="1" x14ac:dyDescent="0.2">
      <c r="B77" s="33"/>
      <c r="E77" s="319" t="s">
        <v>1364</v>
      </c>
      <c r="F77" s="318"/>
      <c r="G77" s="318"/>
      <c r="H77" s="318"/>
      <c r="L77" s="33"/>
    </row>
    <row r="78" spans="2:12" s="1" customFormat="1" ht="12" customHeight="1" x14ac:dyDescent="0.2">
      <c r="B78" s="33"/>
      <c r="C78" s="27" t="s">
        <v>1365</v>
      </c>
      <c r="L78" s="33"/>
    </row>
    <row r="79" spans="2:12" s="1" customFormat="1" ht="16.5" customHeight="1" x14ac:dyDescent="0.2">
      <c r="B79" s="33"/>
      <c r="E79" s="311" t="str">
        <f>E11</f>
        <v>21027082 - Elektronická kontrola vstupu</v>
      </c>
      <c r="F79" s="318"/>
      <c r="G79" s="318"/>
      <c r="H79" s="318"/>
      <c r="L79" s="33"/>
    </row>
    <row r="80" spans="2:12" s="1" customFormat="1" ht="6.95" customHeight="1" x14ac:dyDescent="0.2">
      <c r="B80" s="33"/>
      <c r="L80" s="33"/>
    </row>
    <row r="81" spans="2:65" s="1" customFormat="1" ht="12" customHeight="1" x14ac:dyDescent="0.2">
      <c r="B81" s="33"/>
      <c r="C81" s="27" t="s">
        <v>22</v>
      </c>
      <c r="F81" s="25" t="str">
        <f>F14</f>
        <v>Ostrava - Poruba</v>
      </c>
      <c r="I81" s="27" t="s">
        <v>24</v>
      </c>
      <c r="J81" s="50" t="str">
        <f>IF(J14="","",J14)</f>
        <v>20. 7. 2021</v>
      </c>
      <c r="L81" s="33"/>
    </row>
    <row r="82" spans="2:65" s="1" customFormat="1" ht="6.95" customHeight="1" x14ac:dyDescent="0.2">
      <c r="B82" s="33"/>
      <c r="L82" s="33"/>
    </row>
    <row r="83" spans="2:65" s="1" customFormat="1" ht="25.7" customHeight="1" x14ac:dyDescent="0.2">
      <c r="B83" s="33"/>
      <c r="C83" s="27" t="s">
        <v>28</v>
      </c>
      <c r="F83" s="25" t="str">
        <f>E17</f>
        <v>VŠB- TU Ostrava</v>
      </c>
      <c r="I83" s="27" t="s">
        <v>34</v>
      </c>
      <c r="J83" s="31" t="str">
        <f>E23</f>
        <v>Archi Bim Ostrava - Pustkovec</v>
      </c>
      <c r="L83" s="33"/>
    </row>
    <row r="84" spans="2:65" s="1" customFormat="1" ht="15.2" customHeight="1" x14ac:dyDescent="0.2">
      <c r="B84" s="33"/>
      <c r="C84" s="27" t="s">
        <v>32</v>
      </c>
      <c r="F84" s="25" t="str">
        <f>IF(E20="","",E20)</f>
        <v>Vyplň údaj</v>
      </c>
      <c r="I84" s="27" t="s">
        <v>37</v>
      </c>
      <c r="J84" s="31" t="str">
        <f>E26</f>
        <v>Anna Mužná</v>
      </c>
      <c r="L84" s="33"/>
    </row>
    <row r="85" spans="2:65" s="1" customFormat="1" ht="10.35" customHeight="1" x14ac:dyDescent="0.2">
      <c r="B85" s="33"/>
      <c r="L85" s="33"/>
    </row>
    <row r="86" spans="2:65" s="10" customFormat="1" ht="29.25" customHeight="1" x14ac:dyDescent="0.2">
      <c r="B86" s="112"/>
      <c r="C86" s="113" t="s">
        <v>143</v>
      </c>
      <c r="D86" s="114" t="s">
        <v>60</v>
      </c>
      <c r="E86" s="114" t="s">
        <v>56</v>
      </c>
      <c r="F86" s="114" t="s">
        <v>57</v>
      </c>
      <c r="G86" s="114" t="s">
        <v>144</v>
      </c>
      <c r="H86" s="114" t="s">
        <v>145</v>
      </c>
      <c r="I86" s="114" t="s">
        <v>146</v>
      </c>
      <c r="J86" s="114" t="s">
        <v>122</v>
      </c>
      <c r="K86" s="115" t="s">
        <v>147</v>
      </c>
      <c r="L86" s="112"/>
      <c r="M86" s="57" t="s">
        <v>3</v>
      </c>
      <c r="N86" s="58" t="s">
        <v>45</v>
      </c>
      <c r="O86" s="58" t="s">
        <v>148</v>
      </c>
      <c r="P86" s="58" t="s">
        <v>149</v>
      </c>
      <c r="Q86" s="58" t="s">
        <v>150</v>
      </c>
      <c r="R86" s="58" t="s">
        <v>151</v>
      </c>
      <c r="S86" s="58" t="s">
        <v>152</v>
      </c>
      <c r="T86" s="59" t="s">
        <v>153</v>
      </c>
    </row>
    <row r="87" spans="2:65" s="1" customFormat="1" ht="22.7" customHeight="1" x14ac:dyDescent="0.25">
      <c r="B87" s="33"/>
      <c r="C87" s="62" t="s">
        <v>154</v>
      </c>
      <c r="J87" s="116">
        <f>BK87</f>
        <v>0</v>
      </c>
      <c r="L87" s="33"/>
      <c r="M87" s="60"/>
      <c r="N87" s="51"/>
      <c r="O87" s="51"/>
      <c r="P87" s="117">
        <f>P88+P94</f>
        <v>0</v>
      </c>
      <c r="Q87" s="51"/>
      <c r="R87" s="117">
        <f>R88+R94</f>
        <v>0</v>
      </c>
      <c r="S87" s="51"/>
      <c r="T87" s="118">
        <f>T88+T94</f>
        <v>0</v>
      </c>
      <c r="AT87" s="17" t="s">
        <v>74</v>
      </c>
      <c r="AU87" s="17" t="s">
        <v>123</v>
      </c>
      <c r="BK87" s="119">
        <f>BK88+BK94</f>
        <v>0</v>
      </c>
    </row>
    <row r="88" spans="2:65" s="11" customFormat="1" ht="26.1" customHeight="1" x14ac:dyDescent="0.2">
      <c r="B88" s="120"/>
      <c r="D88" s="121" t="s">
        <v>74</v>
      </c>
      <c r="E88" s="122" t="s">
        <v>1374</v>
      </c>
      <c r="F88" s="122" t="s">
        <v>1508</v>
      </c>
      <c r="I88" s="123"/>
      <c r="J88" s="124">
        <f>BK88</f>
        <v>0</v>
      </c>
      <c r="L88" s="120"/>
      <c r="M88" s="125"/>
      <c r="P88" s="126">
        <f>SUM(P89:P93)</f>
        <v>0</v>
      </c>
      <c r="R88" s="126">
        <f>SUM(R89:R93)</f>
        <v>0</v>
      </c>
      <c r="T88" s="127">
        <f>SUM(T89:T93)</f>
        <v>0</v>
      </c>
      <c r="AR88" s="121" t="s">
        <v>83</v>
      </c>
      <c r="AT88" s="128" t="s">
        <v>74</v>
      </c>
      <c r="AU88" s="128" t="s">
        <v>75</v>
      </c>
      <c r="AY88" s="121" t="s">
        <v>157</v>
      </c>
      <c r="BK88" s="129">
        <f>SUM(BK89:BK93)</f>
        <v>0</v>
      </c>
    </row>
    <row r="89" spans="2:65" s="1" customFormat="1" ht="16.5" customHeight="1" x14ac:dyDescent="0.2">
      <c r="B89" s="132"/>
      <c r="C89" s="133" t="s">
        <v>83</v>
      </c>
      <c r="D89" s="133" t="s">
        <v>161</v>
      </c>
      <c r="E89" s="134" t="s">
        <v>1376</v>
      </c>
      <c r="F89" s="135" t="s">
        <v>1853</v>
      </c>
      <c r="G89" s="136" t="s">
        <v>1291</v>
      </c>
      <c r="H89" s="137">
        <v>21</v>
      </c>
      <c r="I89" s="138"/>
      <c r="J89" s="139">
        <f>ROUND(I89*H89,2)</f>
        <v>0</v>
      </c>
      <c r="K89" s="135" t="s">
        <v>444</v>
      </c>
      <c r="L89" s="33"/>
      <c r="M89" s="140" t="s">
        <v>3</v>
      </c>
      <c r="N89" s="141" t="s">
        <v>46</v>
      </c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44" t="s">
        <v>522</v>
      </c>
      <c r="AT89" s="144" t="s">
        <v>161</v>
      </c>
      <c r="AU89" s="144" t="s">
        <v>83</v>
      </c>
      <c r="AY89" s="17" t="s">
        <v>157</v>
      </c>
      <c r="BE89" s="145">
        <f>IF(N89="základní",J89,0)</f>
        <v>0</v>
      </c>
      <c r="BF89" s="145">
        <f>IF(N89="snížená",J89,0)</f>
        <v>0</v>
      </c>
      <c r="BG89" s="145">
        <f>IF(N89="zákl. přenesená",J89,0)</f>
        <v>0</v>
      </c>
      <c r="BH89" s="145">
        <f>IF(N89="sníž. přenesená",J89,0)</f>
        <v>0</v>
      </c>
      <c r="BI89" s="145">
        <f>IF(N89="nulová",J89,0)</f>
        <v>0</v>
      </c>
      <c r="BJ89" s="17" t="s">
        <v>83</v>
      </c>
      <c r="BK89" s="145">
        <f>ROUND(I89*H89,2)</f>
        <v>0</v>
      </c>
      <c r="BL89" s="17" t="s">
        <v>522</v>
      </c>
      <c r="BM89" s="144" t="s">
        <v>1509</v>
      </c>
    </row>
    <row r="90" spans="2:65" s="1" customFormat="1" ht="21.75" customHeight="1" x14ac:dyDescent="0.2">
      <c r="B90" s="132"/>
      <c r="C90" s="133" t="s">
        <v>85</v>
      </c>
      <c r="D90" s="133" t="s">
        <v>161</v>
      </c>
      <c r="E90" s="134" t="s">
        <v>1379</v>
      </c>
      <c r="F90" s="135" t="s">
        <v>1510</v>
      </c>
      <c r="G90" s="136" t="s">
        <v>1291</v>
      </c>
      <c r="H90" s="137">
        <v>2</v>
      </c>
      <c r="I90" s="138"/>
      <c r="J90" s="139">
        <f>ROUND(I90*H90,2)</f>
        <v>0</v>
      </c>
      <c r="K90" s="135" t="s">
        <v>444</v>
      </c>
      <c r="L90" s="33"/>
      <c r="M90" s="140" t="s">
        <v>3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522</v>
      </c>
      <c r="AT90" s="144" t="s">
        <v>161</v>
      </c>
      <c r="AU90" s="144" t="s">
        <v>83</v>
      </c>
      <c r="AY90" s="17" t="s">
        <v>157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83</v>
      </c>
      <c r="BK90" s="145">
        <f>ROUND(I90*H90,2)</f>
        <v>0</v>
      </c>
      <c r="BL90" s="17" t="s">
        <v>522</v>
      </c>
      <c r="BM90" s="144" t="s">
        <v>1511</v>
      </c>
    </row>
    <row r="91" spans="2:65" s="1" customFormat="1" ht="24.2" customHeight="1" x14ac:dyDescent="0.2">
      <c r="B91" s="132"/>
      <c r="C91" s="133" t="s">
        <v>537</v>
      </c>
      <c r="D91" s="133" t="s">
        <v>161</v>
      </c>
      <c r="E91" s="134" t="s">
        <v>1382</v>
      </c>
      <c r="F91" s="135" t="s">
        <v>1512</v>
      </c>
      <c r="G91" s="136" t="s">
        <v>1291</v>
      </c>
      <c r="H91" s="137">
        <v>2</v>
      </c>
      <c r="I91" s="138"/>
      <c r="J91" s="139">
        <f>ROUND(I91*H91,2)</f>
        <v>0</v>
      </c>
      <c r="K91" s="135" t="s">
        <v>444</v>
      </c>
      <c r="L91" s="33"/>
      <c r="M91" s="140" t="s">
        <v>3</v>
      </c>
      <c r="N91" s="141" t="s">
        <v>46</v>
      </c>
      <c r="P91" s="142">
        <f>O91*H91</f>
        <v>0</v>
      </c>
      <c r="Q91" s="142">
        <v>0</v>
      </c>
      <c r="R91" s="142">
        <f>Q91*H91</f>
        <v>0</v>
      </c>
      <c r="S91" s="142">
        <v>0</v>
      </c>
      <c r="T91" s="143">
        <f>S91*H91</f>
        <v>0</v>
      </c>
      <c r="AR91" s="144" t="s">
        <v>522</v>
      </c>
      <c r="AT91" s="144" t="s">
        <v>161</v>
      </c>
      <c r="AU91" s="144" t="s">
        <v>83</v>
      </c>
      <c r="AY91" s="17" t="s">
        <v>157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7" t="s">
        <v>83</v>
      </c>
      <c r="BK91" s="145">
        <f>ROUND(I91*H91,2)</f>
        <v>0</v>
      </c>
      <c r="BL91" s="17" t="s">
        <v>522</v>
      </c>
      <c r="BM91" s="144" t="s">
        <v>1513</v>
      </c>
    </row>
    <row r="92" spans="2:65" s="1" customFormat="1" ht="33" customHeight="1" x14ac:dyDescent="0.2">
      <c r="B92" s="132"/>
      <c r="C92" s="133" t="s">
        <v>160</v>
      </c>
      <c r="D92" s="133" t="s">
        <v>161</v>
      </c>
      <c r="E92" s="134" t="s">
        <v>1385</v>
      </c>
      <c r="F92" s="135" t="s">
        <v>1514</v>
      </c>
      <c r="G92" s="136" t="s">
        <v>1291</v>
      </c>
      <c r="H92" s="137">
        <v>21</v>
      </c>
      <c r="I92" s="138"/>
      <c r="J92" s="139">
        <f>ROUND(I92*H92,2)</f>
        <v>0</v>
      </c>
      <c r="K92" s="135" t="s">
        <v>444</v>
      </c>
      <c r="L92" s="33"/>
      <c r="M92" s="140" t="s">
        <v>3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522</v>
      </c>
      <c r="AT92" s="144" t="s">
        <v>161</v>
      </c>
      <c r="AU92" s="144" t="s">
        <v>83</v>
      </c>
      <c r="AY92" s="17" t="s">
        <v>157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7" t="s">
        <v>83</v>
      </c>
      <c r="BK92" s="145">
        <f>ROUND(I92*H92,2)</f>
        <v>0</v>
      </c>
      <c r="BL92" s="17" t="s">
        <v>522</v>
      </c>
      <c r="BM92" s="144" t="s">
        <v>1515</v>
      </c>
    </row>
    <row r="93" spans="2:65" s="1" customFormat="1" ht="16.5" customHeight="1" x14ac:dyDescent="0.2">
      <c r="B93" s="132"/>
      <c r="C93" s="133" t="s">
        <v>177</v>
      </c>
      <c r="D93" s="133" t="s">
        <v>161</v>
      </c>
      <c r="E93" s="134" t="s">
        <v>1388</v>
      </c>
      <c r="F93" s="135" t="s">
        <v>1516</v>
      </c>
      <c r="G93" s="136" t="s">
        <v>1291</v>
      </c>
      <c r="H93" s="137">
        <v>1</v>
      </c>
      <c r="I93" s="138"/>
      <c r="J93" s="139">
        <f>ROUND(I93*H93,2)</f>
        <v>0</v>
      </c>
      <c r="K93" s="135" t="s">
        <v>444</v>
      </c>
      <c r="L93" s="33"/>
      <c r="M93" s="140" t="s">
        <v>3</v>
      </c>
      <c r="N93" s="141" t="s">
        <v>46</v>
      </c>
      <c r="P93" s="142">
        <f>O93*H93</f>
        <v>0</v>
      </c>
      <c r="Q93" s="142">
        <v>0</v>
      </c>
      <c r="R93" s="142">
        <f>Q93*H93</f>
        <v>0</v>
      </c>
      <c r="S93" s="142">
        <v>0</v>
      </c>
      <c r="T93" s="143">
        <f>S93*H93</f>
        <v>0</v>
      </c>
      <c r="AR93" s="144" t="s">
        <v>522</v>
      </c>
      <c r="AT93" s="144" t="s">
        <v>161</v>
      </c>
      <c r="AU93" s="144" t="s">
        <v>83</v>
      </c>
      <c r="AY93" s="17" t="s">
        <v>157</v>
      </c>
      <c r="BE93" s="145">
        <f>IF(N93="základní",J93,0)</f>
        <v>0</v>
      </c>
      <c r="BF93" s="145">
        <f>IF(N93="snížená",J93,0)</f>
        <v>0</v>
      </c>
      <c r="BG93" s="145">
        <f>IF(N93="zákl. přenesená",J93,0)</f>
        <v>0</v>
      </c>
      <c r="BH93" s="145">
        <f>IF(N93="sníž. přenesená",J93,0)</f>
        <v>0</v>
      </c>
      <c r="BI93" s="145">
        <f>IF(N93="nulová",J93,0)</f>
        <v>0</v>
      </c>
      <c r="BJ93" s="17" t="s">
        <v>83</v>
      </c>
      <c r="BK93" s="145">
        <f>ROUND(I93*H93,2)</f>
        <v>0</v>
      </c>
      <c r="BL93" s="17" t="s">
        <v>522</v>
      </c>
      <c r="BM93" s="144" t="s">
        <v>1517</v>
      </c>
    </row>
    <row r="94" spans="2:65" s="11" customFormat="1" ht="26.1" customHeight="1" x14ac:dyDescent="0.2">
      <c r="B94" s="120"/>
      <c r="D94" s="121" t="s">
        <v>74</v>
      </c>
      <c r="E94" s="122" t="s">
        <v>1394</v>
      </c>
      <c r="F94" s="122" t="s">
        <v>1518</v>
      </c>
      <c r="I94" s="123"/>
      <c r="J94" s="124">
        <f>BK94</f>
        <v>0</v>
      </c>
      <c r="L94" s="120"/>
      <c r="M94" s="125"/>
      <c r="P94" s="126">
        <f>SUM(P95:P102)</f>
        <v>0</v>
      </c>
      <c r="R94" s="126">
        <f>SUM(R95:R102)</f>
        <v>0</v>
      </c>
      <c r="T94" s="127">
        <f>SUM(T95:T102)</f>
        <v>0</v>
      </c>
      <c r="AR94" s="121" t="s">
        <v>83</v>
      </c>
      <c r="AT94" s="128" t="s">
        <v>74</v>
      </c>
      <c r="AU94" s="128" t="s">
        <v>75</v>
      </c>
      <c r="AY94" s="121" t="s">
        <v>157</v>
      </c>
      <c r="BK94" s="129">
        <f>SUM(BK95:BK102)</f>
        <v>0</v>
      </c>
    </row>
    <row r="95" spans="2:65" s="1" customFormat="1" ht="16.5" customHeight="1" x14ac:dyDescent="0.2">
      <c r="B95" s="132"/>
      <c r="C95" s="133" t="s">
        <v>158</v>
      </c>
      <c r="D95" s="133" t="s">
        <v>161</v>
      </c>
      <c r="E95" s="134" t="s">
        <v>1396</v>
      </c>
      <c r="F95" s="135" t="s">
        <v>1519</v>
      </c>
      <c r="G95" s="136" t="s">
        <v>316</v>
      </c>
      <c r="H95" s="137">
        <v>210</v>
      </c>
      <c r="I95" s="138"/>
      <c r="J95" s="139">
        <f t="shared" ref="J95:J102" si="0">ROUND(I95*H95,2)</f>
        <v>0</v>
      </c>
      <c r="K95" s="135" t="s">
        <v>444</v>
      </c>
      <c r="L95" s="33"/>
      <c r="M95" s="140" t="s">
        <v>3</v>
      </c>
      <c r="N95" s="141" t="s">
        <v>46</v>
      </c>
      <c r="P95" s="142">
        <f t="shared" ref="P95:P102" si="1">O95*H95</f>
        <v>0</v>
      </c>
      <c r="Q95" s="142">
        <v>0</v>
      </c>
      <c r="R95" s="142">
        <f t="shared" ref="R95:R102" si="2">Q95*H95</f>
        <v>0</v>
      </c>
      <c r="S95" s="142">
        <v>0</v>
      </c>
      <c r="T95" s="143">
        <f t="shared" ref="T95:T102" si="3">S95*H95</f>
        <v>0</v>
      </c>
      <c r="AR95" s="144" t="s">
        <v>522</v>
      </c>
      <c r="AT95" s="144" t="s">
        <v>161</v>
      </c>
      <c r="AU95" s="144" t="s">
        <v>83</v>
      </c>
      <c r="AY95" s="17" t="s">
        <v>157</v>
      </c>
      <c r="BE95" s="145">
        <f t="shared" ref="BE95:BE102" si="4">IF(N95="základní",J95,0)</f>
        <v>0</v>
      </c>
      <c r="BF95" s="145">
        <f t="shared" ref="BF95:BF102" si="5">IF(N95="snížená",J95,0)</f>
        <v>0</v>
      </c>
      <c r="BG95" s="145">
        <f t="shared" ref="BG95:BG102" si="6">IF(N95="zákl. přenesená",J95,0)</f>
        <v>0</v>
      </c>
      <c r="BH95" s="145">
        <f t="shared" ref="BH95:BH102" si="7">IF(N95="sníž. přenesená",J95,0)</f>
        <v>0</v>
      </c>
      <c r="BI95" s="145">
        <f t="shared" ref="BI95:BI102" si="8">IF(N95="nulová",J95,0)</f>
        <v>0</v>
      </c>
      <c r="BJ95" s="17" t="s">
        <v>83</v>
      </c>
      <c r="BK95" s="145">
        <f t="shared" ref="BK95:BK102" si="9">ROUND(I95*H95,2)</f>
        <v>0</v>
      </c>
      <c r="BL95" s="17" t="s">
        <v>522</v>
      </c>
      <c r="BM95" s="144" t="s">
        <v>1520</v>
      </c>
    </row>
    <row r="96" spans="2:65" s="1" customFormat="1" ht="16.5" customHeight="1" x14ac:dyDescent="0.2">
      <c r="B96" s="132"/>
      <c r="C96" s="133" t="s">
        <v>215</v>
      </c>
      <c r="D96" s="133" t="s">
        <v>161</v>
      </c>
      <c r="E96" s="134" t="s">
        <v>1521</v>
      </c>
      <c r="F96" s="135" t="s">
        <v>1497</v>
      </c>
      <c r="G96" s="136" t="s">
        <v>1059</v>
      </c>
      <c r="H96" s="137">
        <v>8</v>
      </c>
      <c r="I96" s="138"/>
      <c r="J96" s="139">
        <f t="shared" si="0"/>
        <v>0</v>
      </c>
      <c r="K96" s="135" t="s">
        <v>444</v>
      </c>
      <c r="L96" s="33"/>
      <c r="M96" s="140" t="s">
        <v>3</v>
      </c>
      <c r="N96" s="141" t="s">
        <v>46</v>
      </c>
      <c r="P96" s="142">
        <f t="shared" si="1"/>
        <v>0</v>
      </c>
      <c r="Q96" s="142">
        <v>0</v>
      </c>
      <c r="R96" s="142">
        <f t="shared" si="2"/>
        <v>0</v>
      </c>
      <c r="S96" s="142">
        <v>0</v>
      </c>
      <c r="T96" s="143">
        <f t="shared" si="3"/>
        <v>0</v>
      </c>
      <c r="AR96" s="144" t="s">
        <v>522</v>
      </c>
      <c r="AT96" s="144" t="s">
        <v>161</v>
      </c>
      <c r="AU96" s="144" t="s">
        <v>83</v>
      </c>
      <c r="AY96" s="17" t="s">
        <v>157</v>
      </c>
      <c r="BE96" s="145">
        <f t="shared" si="4"/>
        <v>0</v>
      </c>
      <c r="BF96" s="145">
        <f t="shared" si="5"/>
        <v>0</v>
      </c>
      <c r="BG96" s="145">
        <f t="shared" si="6"/>
        <v>0</v>
      </c>
      <c r="BH96" s="145">
        <f t="shared" si="7"/>
        <v>0</v>
      </c>
      <c r="BI96" s="145">
        <f t="shared" si="8"/>
        <v>0</v>
      </c>
      <c r="BJ96" s="17" t="s">
        <v>83</v>
      </c>
      <c r="BK96" s="145">
        <f t="shared" si="9"/>
        <v>0</v>
      </c>
      <c r="BL96" s="17" t="s">
        <v>522</v>
      </c>
      <c r="BM96" s="144" t="s">
        <v>1522</v>
      </c>
    </row>
    <row r="97" spans="2:65" s="1" customFormat="1" ht="16.5" customHeight="1" x14ac:dyDescent="0.2">
      <c r="B97" s="132"/>
      <c r="C97" s="133" t="s">
        <v>220</v>
      </c>
      <c r="D97" s="133" t="s">
        <v>161</v>
      </c>
      <c r="E97" s="134" t="s">
        <v>1523</v>
      </c>
      <c r="F97" s="135" t="s">
        <v>1524</v>
      </c>
      <c r="G97" s="136" t="s">
        <v>1059</v>
      </c>
      <c r="H97" s="137">
        <v>16</v>
      </c>
      <c r="I97" s="138"/>
      <c r="J97" s="139">
        <f t="shared" si="0"/>
        <v>0</v>
      </c>
      <c r="K97" s="135" t="s">
        <v>444</v>
      </c>
      <c r="L97" s="33"/>
      <c r="M97" s="140" t="s">
        <v>3</v>
      </c>
      <c r="N97" s="141" t="s">
        <v>46</v>
      </c>
      <c r="P97" s="142">
        <f t="shared" si="1"/>
        <v>0</v>
      </c>
      <c r="Q97" s="142">
        <v>0</v>
      </c>
      <c r="R97" s="142">
        <f t="shared" si="2"/>
        <v>0</v>
      </c>
      <c r="S97" s="142">
        <v>0</v>
      </c>
      <c r="T97" s="143">
        <f t="shared" si="3"/>
        <v>0</v>
      </c>
      <c r="AR97" s="144" t="s">
        <v>522</v>
      </c>
      <c r="AT97" s="144" t="s">
        <v>161</v>
      </c>
      <c r="AU97" s="144" t="s">
        <v>83</v>
      </c>
      <c r="AY97" s="17" t="s">
        <v>157</v>
      </c>
      <c r="BE97" s="145">
        <f t="shared" si="4"/>
        <v>0</v>
      </c>
      <c r="BF97" s="145">
        <f t="shared" si="5"/>
        <v>0</v>
      </c>
      <c r="BG97" s="145">
        <f t="shared" si="6"/>
        <v>0</v>
      </c>
      <c r="BH97" s="145">
        <f t="shared" si="7"/>
        <v>0</v>
      </c>
      <c r="BI97" s="145">
        <f t="shared" si="8"/>
        <v>0</v>
      </c>
      <c r="BJ97" s="17" t="s">
        <v>83</v>
      </c>
      <c r="BK97" s="145">
        <f t="shared" si="9"/>
        <v>0</v>
      </c>
      <c r="BL97" s="17" t="s">
        <v>522</v>
      </c>
      <c r="BM97" s="144" t="s">
        <v>1525</v>
      </c>
    </row>
    <row r="98" spans="2:65" s="1" customFormat="1" ht="16.5" customHeight="1" x14ac:dyDescent="0.2">
      <c r="B98" s="132"/>
      <c r="C98" s="133" t="s">
        <v>187</v>
      </c>
      <c r="D98" s="133" t="s">
        <v>161</v>
      </c>
      <c r="E98" s="134" t="s">
        <v>1399</v>
      </c>
      <c r="F98" s="135" t="s">
        <v>1526</v>
      </c>
      <c r="G98" s="136" t="s">
        <v>316</v>
      </c>
      <c r="H98" s="137">
        <v>50</v>
      </c>
      <c r="I98" s="138"/>
      <c r="J98" s="139">
        <f t="shared" si="0"/>
        <v>0</v>
      </c>
      <c r="K98" s="135" t="s">
        <v>444</v>
      </c>
      <c r="L98" s="33"/>
      <c r="M98" s="140" t="s">
        <v>3</v>
      </c>
      <c r="N98" s="141" t="s">
        <v>46</v>
      </c>
      <c r="P98" s="142">
        <f t="shared" si="1"/>
        <v>0</v>
      </c>
      <c r="Q98" s="142">
        <v>0</v>
      </c>
      <c r="R98" s="142">
        <f t="shared" si="2"/>
        <v>0</v>
      </c>
      <c r="S98" s="142">
        <v>0</v>
      </c>
      <c r="T98" s="143">
        <f t="shared" si="3"/>
        <v>0</v>
      </c>
      <c r="AR98" s="144" t="s">
        <v>522</v>
      </c>
      <c r="AT98" s="144" t="s">
        <v>161</v>
      </c>
      <c r="AU98" s="144" t="s">
        <v>83</v>
      </c>
      <c r="AY98" s="17" t="s">
        <v>157</v>
      </c>
      <c r="BE98" s="145">
        <f t="shared" si="4"/>
        <v>0</v>
      </c>
      <c r="BF98" s="145">
        <f t="shared" si="5"/>
        <v>0</v>
      </c>
      <c r="BG98" s="145">
        <f t="shared" si="6"/>
        <v>0</v>
      </c>
      <c r="BH98" s="145">
        <f t="shared" si="7"/>
        <v>0</v>
      </c>
      <c r="BI98" s="145">
        <f t="shared" si="8"/>
        <v>0</v>
      </c>
      <c r="BJ98" s="17" t="s">
        <v>83</v>
      </c>
      <c r="BK98" s="145">
        <f t="shared" si="9"/>
        <v>0</v>
      </c>
      <c r="BL98" s="17" t="s">
        <v>522</v>
      </c>
      <c r="BM98" s="144" t="s">
        <v>1527</v>
      </c>
    </row>
    <row r="99" spans="2:65" s="1" customFormat="1" ht="16.5" customHeight="1" x14ac:dyDescent="0.2">
      <c r="B99" s="132"/>
      <c r="C99" s="133" t="s">
        <v>193</v>
      </c>
      <c r="D99" s="133" t="s">
        <v>161</v>
      </c>
      <c r="E99" s="134" t="s">
        <v>1402</v>
      </c>
      <c r="F99" s="135" t="s">
        <v>1528</v>
      </c>
      <c r="G99" s="136" t="s">
        <v>316</v>
      </c>
      <c r="H99" s="137">
        <v>250</v>
      </c>
      <c r="I99" s="138"/>
      <c r="J99" s="139">
        <f t="shared" si="0"/>
        <v>0</v>
      </c>
      <c r="K99" s="135" t="s">
        <v>444</v>
      </c>
      <c r="L99" s="33"/>
      <c r="M99" s="140" t="s">
        <v>3</v>
      </c>
      <c r="N99" s="141" t="s">
        <v>46</v>
      </c>
      <c r="P99" s="142">
        <f t="shared" si="1"/>
        <v>0</v>
      </c>
      <c r="Q99" s="142">
        <v>0</v>
      </c>
      <c r="R99" s="142">
        <f t="shared" si="2"/>
        <v>0</v>
      </c>
      <c r="S99" s="142">
        <v>0</v>
      </c>
      <c r="T99" s="143">
        <f t="shared" si="3"/>
        <v>0</v>
      </c>
      <c r="AR99" s="144" t="s">
        <v>522</v>
      </c>
      <c r="AT99" s="144" t="s">
        <v>161</v>
      </c>
      <c r="AU99" s="144" t="s">
        <v>83</v>
      </c>
      <c r="AY99" s="17" t="s">
        <v>157</v>
      </c>
      <c r="BE99" s="145">
        <f t="shared" si="4"/>
        <v>0</v>
      </c>
      <c r="BF99" s="145">
        <f t="shared" si="5"/>
        <v>0</v>
      </c>
      <c r="BG99" s="145">
        <f t="shared" si="6"/>
        <v>0</v>
      </c>
      <c r="BH99" s="145">
        <f t="shared" si="7"/>
        <v>0</v>
      </c>
      <c r="BI99" s="145">
        <f t="shared" si="8"/>
        <v>0</v>
      </c>
      <c r="BJ99" s="17" t="s">
        <v>83</v>
      </c>
      <c r="BK99" s="145">
        <f t="shared" si="9"/>
        <v>0</v>
      </c>
      <c r="BL99" s="17" t="s">
        <v>522</v>
      </c>
      <c r="BM99" s="144" t="s">
        <v>1529</v>
      </c>
    </row>
    <row r="100" spans="2:65" s="1" customFormat="1" ht="16.5" customHeight="1" x14ac:dyDescent="0.2">
      <c r="B100" s="132"/>
      <c r="C100" s="133" t="s">
        <v>198</v>
      </c>
      <c r="D100" s="133" t="s">
        <v>161</v>
      </c>
      <c r="E100" s="134" t="s">
        <v>1405</v>
      </c>
      <c r="F100" s="135" t="s">
        <v>1530</v>
      </c>
      <c r="G100" s="136" t="s">
        <v>316</v>
      </c>
      <c r="H100" s="137">
        <v>100</v>
      </c>
      <c r="I100" s="138"/>
      <c r="J100" s="139">
        <f t="shared" si="0"/>
        <v>0</v>
      </c>
      <c r="K100" s="135" t="s">
        <v>444</v>
      </c>
      <c r="L100" s="33"/>
      <c r="M100" s="140" t="s">
        <v>3</v>
      </c>
      <c r="N100" s="141" t="s">
        <v>46</v>
      </c>
      <c r="P100" s="142">
        <f t="shared" si="1"/>
        <v>0</v>
      </c>
      <c r="Q100" s="142">
        <v>0</v>
      </c>
      <c r="R100" s="142">
        <f t="shared" si="2"/>
        <v>0</v>
      </c>
      <c r="S100" s="142">
        <v>0</v>
      </c>
      <c r="T100" s="143">
        <f t="shared" si="3"/>
        <v>0</v>
      </c>
      <c r="AR100" s="144" t="s">
        <v>522</v>
      </c>
      <c r="AT100" s="144" t="s">
        <v>161</v>
      </c>
      <c r="AU100" s="144" t="s">
        <v>83</v>
      </c>
      <c r="AY100" s="17" t="s">
        <v>157</v>
      </c>
      <c r="BE100" s="145">
        <f t="shared" si="4"/>
        <v>0</v>
      </c>
      <c r="BF100" s="145">
        <f t="shared" si="5"/>
        <v>0</v>
      </c>
      <c r="BG100" s="145">
        <f t="shared" si="6"/>
        <v>0</v>
      </c>
      <c r="BH100" s="145">
        <f t="shared" si="7"/>
        <v>0</v>
      </c>
      <c r="BI100" s="145">
        <f t="shared" si="8"/>
        <v>0</v>
      </c>
      <c r="BJ100" s="17" t="s">
        <v>83</v>
      </c>
      <c r="BK100" s="145">
        <f t="shared" si="9"/>
        <v>0</v>
      </c>
      <c r="BL100" s="17" t="s">
        <v>522</v>
      </c>
      <c r="BM100" s="144" t="s">
        <v>1531</v>
      </c>
    </row>
    <row r="101" spans="2:65" s="1" customFormat="1" ht="16.5" customHeight="1" x14ac:dyDescent="0.2">
      <c r="B101" s="132"/>
      <c r="C101" s="133" t="s">
        <v>204</v>
      </c>
      <c r="D101" s="133" t="s">
        <v>161</v>
      </c>
      <c r="E101" s="134" t="s">
        <v>1408</v>
      </c>
      <c r="F101" s="135" t="s">
        <v>1532</v>
      </c>
      <c r="G101" s="136" t="s">
        <v>1291</v>
      </c>
      <c r="H101" s="137">
        <v>21</v>
      </c>
      <c r="I101" s="138"/>
      <c r="J101" s="139">
        <f t="shared" si="0"/>
        <v>0</v>
      </c>
      <c r="K101" s="135" t="s">
        <v>444</v>
      </c>
      <c r="L101" s="33"/>
      <c r="M101" s="140" t="s">
        <v>3</v>
      </c>
      <c r="N101" s="141" t="s">
        <v>46</v>
      </c>
      <c r="P101" s="142">
        <f t="shared" si="1"/>
        <v>0</v>
      </c>
      <c r="Q101" s="142">
        <v>0</v>
      </c>
      <c r="R101" s="142">
        <f t="shared" si="2"/>
        <v>0</v>
      </c>
      <c r="S101" s="142">
        <v>0</v>
      </c>
      <c r="T101" s="143">
        <f t="shared" si="3"/>
        <v>0</v>
      </c>
      <c r="AR101" s="144" t="s">
        <v>522</v>
      </c>
      <c r="AT101" s="144" t="s">
        <v>161</v>
      </c>
      <c r="AU101" s="144" t="s">
        <v>83</v>
      </c>
      <c r="AY101" s="17" t="s">
        <v>157</v>
      </c>
      <c r="BE101" s="145">
        <f t="shared" si="4"/>
        <v>0</v>
      </c>
      <c r="BF101" s="145">
        <f t="shared" si="5"/>
        <v>0</v>
      </c>
      <c r="BG101" s="145">
        <f t="shared" si="6"/>
        <v>0</v>
      </c>
      <c r="BH101" s="145">
        <f t="shared" si="7"/>
        <v>0</v>
      </c>
      <c r="BI101" s="145">
        <f t="shared" si="8"/>
        <v>0</v>
      </c>
      <c r="BJ101" s="17" t="s">
        <v>83</v>
      </c>
      <c r="BK101" s="145">
        <f t="shared" si="9"/>
        <v>0</v>
      </c>
      <c r="BL101" s="17" t="s">
        <v>522</v>
      </c>
      <c r="BM101" s="144" t="s">
        <v>1533</v>
      </c>
    </row>
    <row r="102" spans="2:65" s="1" customFormat="1" ht="16.5" customHeight="1" x14ac:dyDescent="0.2">
      <c r="B102" s="132"/>
      <c r="C102" s="133" t="s">
        <v>209</v>
      </c>
      <c r="D102" s="133" t="s">
        <v>161</v>
      </c>
      <c r="E102" s="134" t="s">
        <v>1414</v>
      </c>
      <c r="F102" s="135" t="s">
        <v>1534</v>
      </c>
      <c r="G102" s="136" t="s">
        <v>1059</v>
      </c>
      <c r="H102" s="137">
        <v>4</v>
      </c>
      <c r="I102" s="138"/>
      <c r="J102" s="139">
        <f t="shared" si="0"/>
        <v>0</v>
      </c>
      <c r="K102" s="135" t="s">
        <v>444</v>
      </c>
      <c r="L102" s="33"/>
      <c r="M102" s="194" t="s">
        <v>3</v>
      </c>
      <c r="N102" s="195" t="s">
        <v>46</v>
      </c>
      <c r="O102" s="186"/>
      <c r="P102" s="187">
        <f t="shared" si="1"/>
        <v>0</v>
      </c>
      <c r="Q102" s="187">
        <v>0</v>
      </c>
      <c r="R102" s="187">
        <f t="shared" si="2"/>
        <v>0</v>
      </c>
      <c r="S102" s="187">
        <v>0</v>
      </c>
      <c r="T102" s="188">
        <f t="shared" si="3"/>
        <v>0</v>
      </c>
      <c r="AR102" s="144" t="s">
        <v>522</v>
      </c>
      <c r="AT102" s="144" t="s">
        <v>161</v>
      </c>
      <c r="AU102" s="144" t="s">
        <v>83</v>
      </c>
      <c r="AY102" s="17" t="s">
        <v>157</v>
      </c>
      <c r="BE102" s="145">
        <f t="shared" si="4"/>
        <v>0</v>
      </c>
      <c r="BF102" s="145">
        <f t="shared" si="5"/>
        <v>0</v>
      </c>
      <c r="BG102" s="145">
        <f t="shared" si="6"/>
        <v>0</v>
      </c>
      <c r="BH102" s="145">
        <f t="shared" si="7"/>
        <v>0</v>
      </c>
      <c r="BI102" s="145">
        <f t="shared" si="8"/>
        <v>0</v>
      </c>
      <c r="BJ102" s="17" t="s">
        <v>83</v>
      </c>
      <c r="BK102" s="145">
        <f t="shared" si="9"/>
        <v>0</v>
      </c>
      <c r="BL102" s="17" t="s">
        <v>522</v>
      </c>
      <c r="BM102" s="144" t="s">
        <v>1535</v>
      </c>
    </row>
    <row r="103" spans="2:65" s="1" customFormat="1" ht="6.95" customHeight="1" x14ac:dyDescent="0.2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autoFilter ref="C86:K102" xr:uid="{00000000-0009-0000-0000-000009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2102701 - Stavební část</vt:lpstr>
      <vt:lpstr>2102703 - Zdravotechnické...</vt:lpstr>
      <vt:lpstr>2102704 - Vzduchotechnika</vt:lpstr>
      <vt:lpstr>2102705 - Vytápění</vt:lpstr>
      <vt:lpstr>2102706 - Chlazení</vt:lpstr>
      <vt:lpstr>2102707 - Elektroinstalace</vt:lpstr>
      <vt:lpstr>21027081 - Strukturovaná ...</vt:lpstr>
      <vt:lpstr>21027082 - Elektronická k...</vt:lpstr>
      <vt:lpstr>21027083 - Kabelové trasy</vt:lpstr>
      <vt:lpstr>21027084 - Vedlejší a ost...</vt:lpstr>
      <vt:lpstr>Pokyny pro vyplnění</vt:lpstr>
      <vt:lpstr>'2102701 - Stavební část'!Názvy_tisku</vt:lpstr>
      <vt:lpstr>'2102703 - Zdravotechnické...'!Názvy_tisku</vt:lpstr>
      <vt:lpstr>'2102704 - Vzduchotechnika'!Názvy_tisku</vt:lpstr>
      <vt:lpstr>'2102705 - Vytápění'!Názvy_tisku</vt:lpstr>
      <vt:lpstr>'2102706 - Chlazení'!Názvy_tisku</vt:lpstr>
      <vt:lpstr>'2102707 - Elektroinstalace'!Názvy_tisku</vt:lpstr>
      <vt:lpstr>'21027081 - Strukturovaná ...'!Názvy_tisku</vt:lpstr>
      <vt:lpstr>'21027082 - Elektronická k...'!Názvy_tisku</vt:lpstr>
      <vt:lpstr>'21027083 - Kabelové trasy'!Názvy_tisku</vt:lpstr>
      <vt:lpstr>'21027084 - Vedlejší a ost...'!Názvy_tisku</vt:lpstr>
      <vt:lpstr>'Rekapitulace stavby'!Názvy_tisku</vt:lpstr>
      <vt:lpstr>'2102701 - Stavební část'!Oblast_tisku</vt:lpstr>
      <vt:lpstr>'2102703 - Zdravotechnické...'!Oblast_tisku</vt:lpstr>
      <vt:lpstr>'2102704 - Vzduchotechnika'!Oblast_tisku</vt:lpstr>
      <vt:lpstr>'2102705 - Vytápění'!Oblast_tisku</vt:lpstr>
      <vt:lpstr>'2102706 - Chlazení'!Oblast_tisku</vt:lpstr>
      <vt:lpstr>'2102707 - Elektroinstalace'!Oblast_tisku</vt:lpstr>
      <vt:lpstr>'21027081 - Strukturovaná ...'!Oblast_tisku</vt:lpstr>
      <vt:lpstr>'21027082 - Elektronická k...'!Oblast_tisku</vt:lpstr>
      <vt:lpstr>'21027083 - Kabelové trasy'!Oblast_tisku</vt:lpstr>
      <vt:lpstr>'21027084 - Vedlejší a ost...'!Oblast_tisku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DESKTOP-084633L\Anna Mužná</dc:creator>
  <cp:lastModifiedBy>Uživatel systému Windows</cp:lastModifiedBy>
  <dcterms:created xsi:type="dcterms:W3CDTF">2023-04-17T08:02:21Z</dcterms:created>
  <dcterms:modified xsi:type="dcterms:W3CDTF">2023-09-01T12:41:01Z</dcterms:modified>
</cp:coreProperties>
</file>